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90" yWindow="315" windowWidth="9420" windowHeight="4320"/>
  </bookViews>
  <sheets>
    <sheet name="rada" sheetId="5" r:id="rId1"/>
  </sheets>
  <definedNames>
    <definedName name="_xlnm._FilterDatabase" localSheetId="0" hidden="1">rada!$A$3:$AB$276</definedName>
    <definedName name="_xlnm.Print_Titles" localSheetId="0">rada!$1:$4</definedName>
    <definedName name="OLE_LINK1" localSheetId="0">rada!#REF!</definedName>
  </definedNames>
  <calcPr calcId="145621"/>
</workbook>
</file>

<file path=xl/calcChain.xml><?xml version="1.0" encoding="utf-8"?>
<calcChain xmlns="http://schemas.openxmlformats.org/spreadsheetml/2006/main">
  <c r="O281" i="5" l="1"/>
  <c r="O280" i="5"/>
  <c r="N278" i="5"/>
  <c r="W263" i="5" l="1"/>
  <c r="W258" i="5"/>
  <c r="W254" i="5"/>
  <c r="W250" i="5"/>
  <c r="W246" i="5"/>
  <c r="W241" i="5"/>
  <c r="W237" i="5"/>
  <c r="W225" i="5"/>
  <c r="W218" i="5"/>
  <c r="W210" i="5"/>
  <c r="W205" i="5"/>
  <c r="W200" i="5"/>
  <c r="W196" i="5"/>
  <c r="W187" i="5"/>
  <c r="W183" i="5"/>
  <c r="W174" i="5"/>
  <c r="W164" i="5"/>
  <c r="W159" i="5"/>
  <c r="W153" i="5"/>
  <c r="W149" i="5"/>
  <c r="W261" i="5"/>
  <c r="W255" i="5"/>
  <c r="W249" i="5"/>
  <c r="W244" i="5"/>
  <c r="W238" i="5"/>
  <c r="W224" i="5"/>
  <c r="W212" i="5"/>
  <c r="W207" i="5"/>
  <c r="W199" i="5"/>
  <c r="W189" i="5"/>
  <c r="W184" i="5"/>
  <c r="W172" i="5"/>
  <c r="W162" i="5"/>
  <c r="W154" i="5"/>
  <c r="W148" i="5"/>
  <c r="W143" i="5"/>
  <c r="W139" i="5"/>
  <c r="W135" i="5"/>
  <c r="W131" i="5"/>
  <c r="W125" i="5"/>
  <c r="W119" i="5"/>
  <c r="W114" i="5"/>
  <c r="W110" i="5"/>
  <c r="W106" i="5"/>
  <c r="W100" i="5"/>
  <c r="W96" i="5"/>
  <c r="W92" i="5"/>
  <c r="W87" i="5"/>
  <c r="W83" i="5"/>
  <c r="W79" i="5"/>
  <c r="W70" i="5"/>
  <c r="W66" i="5"/>
  <c r="W62" i="5"/>
  <c r="W58" i="5"/>
  <c r="W54" i="5"/>
  <c r="W49" i="5"/>
  <c r="W43" i="5"/>
  <c r="W37" i="5"/>
  <c r="W33" i="5"/>
  <c r="W27" i="5"/>
  <c r="W23" i="5"/>
  <c r="W19" i="5"/>
  <c r="W15" i="5"/>
  <c r="W9" i="5"/>
  <c r="W5" i="5"/>
  <c r="W264" i="5"/>
  <c r="W257" i="5"/>
  <c r="W252" i="5"/>
  <c r="W247" i="5"/>
  <c r="W240" i="5"/>
  <c r="W235" i="5"/>
  <c r="W219" i="5"/>
  <c r="W209" i="5"/>
  <c r="W202" i="5"/>
  <c r="W197" i="5"/>
  <c r="W186" i="5"/>
  <c r="W178" i="5"/>
  <c r="W165" i="5"/>
  <c r="W158" i="5"/>
  <c r="W151" i="5"/>
  <c r="W145" i="5"/>
  <c r="W141" i="5"/>
  <c r="W137" i="5"/>
  <c r="W133" i="5"/>
  <c r="W127" i="5"/>
  <c r="W123" i="5"/>
  <c r="W116" i="5"/>
  <c r="W112" i="5"/>
  <c r="W108" i="5"/>
  <c r="W102" i="5"/>
  <c r="W98" i="5"/>
  <c r="W94" i="5"/>
  <c r="W90" i="5"/>
  <c r="W85" i="5"/>
  <c r="W81" i="5"/>
  <c r="W74" i="5"/>
  <c r="W68" i="5"/>
  <c r="W64" i="5"/>
  <c r="W60" i="5"/>
  <c r="W56" i="5"/>
  <c r="W51" i="5"/>
  <c r="W47" i="5"/>
  <c r="W39" i="5"/>
  <c r="W35" i="5"/>
  <c r="W30" i="5"/>
  <c r="W25" i="5"/>
  <c r="W21" i="5"/>
  <c r="W17" i="5"/>
  <c r="W13" i="5"/>
  <c r="W7" i="5"/>
  <c r="W22" i="5"/>
  <c r="W42" i="5"/>
  <c r="W61" i="5"/>
  <c r="W82" i="5"/>
  <c r="W91" i="5"/>
  <c r="W109" i="5"/>
  <c r="W128" i="5"/>
  <c r="W147" i="5"/>
  <c r="W179" i="5"/>
  <c r="W198" i="5"/>
  <c r="W236" i="5"/>
  <c r="W259" i="5"/>
  <c r="W16" i="5"/>
  <c r="W34" i="5"/>
  <c r="W44" i="5"/>
  <c r="W63" i="5"/>
  <c r="W84" i="5"/>
  <c r="W101" i="5"/>
  <c r="W111" i="5"/>
  <c r="W132" i="5"/>
  <c r="W150" i="5"/>
  <c r="W185" i="5"/>
  <c r="W213" i="5"/>
  <c r="W251" i="5"/>
  <c r="W262" i="5"/>
  <c r="W8" i="5"/>
  <c r="W18" i="5"/>
  <c r="W26" i="5"/>
  <c r="W36" i="5"/>
  <c r="W48" i="5"/>
  <c r="W57" i="5"/>
  <c r="W65" i="5"/>
  <c r="W75" i="5"/>
  <c r="W86" i="5"/>
  <c r="W95" i="5"/>
  <c r="W103" i="5"/>
  <c r="W113" i="5"/>
  <c r="W124" i="5"/>
  <c r="W134" i="5"/>
  <c r="W142" i="5"/>
  <c r="W152" i="5"/>
  <c r="W169" i="5"/>
  <c r="W188" i="5"/>
  <c r="W204" i="5"/>
  <c r="W221" i="5"/>
  <c r="W243" i="5"/>
  <c r="W253" i="5"/>
  <c r="W265" i="5"/>
  <c r="W14" i="5"/>
  <c r="W32" i="5"/>
  <c r="W53" i="5"/>
  <c r="W69" i="5"/>
  <c r="W99" i="5"/>
  <c r="W118" i="5"/>
  <c r="W138" i="5"/>
  <c r="W161" i="5"/>
  <c r="W211" i="5"/>
  <c r="W248" i="5"/>
  <c r="W6" i="5"/>
  <c r="W24" i="5"/>
  <c r="W55" i="5"/>
  <c r="W71" i="5"/>
  <c r="W93" i="5"/>
  <c r="W120" i="5"/>
  <c r="W140" i="5"/>
  <c r="W163" i="5"/>
  <c r="W201" i="5"/>
  <c r="W239" i="5"/>
  <c r="W12" i="5"/>
  <c r="W20" i="5"/>
  <c r="W29" i="5"/>
  <c r="W38" i="5"/>
  <c r="W50" i="5"/>
  <c r="W59" i="5"/>
  <c r="W67" i="5"/>
  <c r="W80" i="5"/>
  <c r="W89" i="5"/>
  <c r="W97" i="5"/>
  <c r="W107" i="5"/>
  <c r="W115" i="5"/>
  <c r="W126" i="5"/>
  <c r="W136" i="5"/>
  <c r="W144" i="5"/>
  <c r="W155" i="5"/>
  <c r="W177" i="5"/>
  <c r="W190" i="5"/>
  <c r="W208" i="5"/>
  <c r="W234" i="5"/>
  <c r="W245" i="5"/>
  <c r="W256" i="5"/>
  <c r="O2" i="5"/>
  <c r="W2" i="5" l="1"/>
  <c r="K29" i="5"/>
  <c r="K102" i="5"/>
  <c r="O1" i="5" l="1"/>
  <c r="P7" i="5" l="1"/>
  <c r="P11" i="5"/>
  <c r="P15" i="5"/>
  <c r="P19" i="5"/>
  <c r="P23" i="5"/>
  <c r="P27" i="5"/>
  <c r="P31" i="5"/>
  <c r="P35" i="5"/>
  <c r="P39" i="5"/>
  <c r="P43" i="5"/>
  <c r="P47" i="5"/>
  <c r="P51" i="5"/>
  <c r="P55" i="5"/>
  <c r="P59" i="5"/>
  <c r="P63" i="5"/>
  <c r="P67" i="5"/>
  <c r="P71" i="5"/>
  <c r="P75" i="5"/>
  <c r="P79" i="5"/>
  <c r="P83" i="5"/>
  <c r="P87" i="5"/>
  <c r="P91" i="5"/>
  <c r="P95" i="5"/>
  <c r="P99" i="5"/>
  <c r="P103" i="5"/>
  <c r="P107" i="5"/>
  <c r="P111" i="5"/>
  <c r="P115" i="5"/>
  <c r="P119" i="5"/>
  <c r="P123" i="5"/>
  <c r="P127" i="5"/>
  <c r="P131" i="5"/>
  <c r="P135" i="5"/>
  <c r="P139" i="5"/>
  <c r="P143" i="5"/>
  <c r="P147" i="5"/>
  <c r="P151" i="5"/>
  <c r="P155" i="5"/>
  <c r="P159" i="5"/>
  <c r="P163" i="5"/>
  <c r="P167" i="5"/>
  <c r="P171" i="5"/>
  <c r="P175" i="5"/>
  <c r="P179" i="5"/>
  <c r="P183" i="5"/>
  <c r="P187" i="5"/>
  <c r="P191" i="5"/>
  <c r="P195" i="5"/>
  <c r="P199" i="5"/>
  <c r="P203" i="5"/>
  <c r="P207" i="5"/>
  <c r="P211" i="5"/>
  <c r="P215" i="5"/>
  <c r="P8" i="5"/>
  <c r="P12" i="5"/>
  <c r="P16" i="5"/>
  <c r="P20" i="5"/>
  <c r="P24" i="5"/>
  <c r="P28" i="5"/>
  <c r="P32" i="5"/>
  <c r="P36" i="5"/>
  <c r="P40" i="5"/>
  <c r="P44" i="5"/>
  <c r="P48" i="5"/>
  <c r="P52" i="5"/>
  <c r="P56" i="5"/>
  <c r="P60" i="5"/>
  <c r="P64" i="5"/>
  <c r="P68" i="5"/>
  <c r="P72" i="5"/>
  <c r="P76" i="5"/>
  <c r="P80" i="5"/>
  <c r="P84" i="5"/>
  <c r="P88" i="5"/>
  <c r="P92" i="5"/>
  <c r="P96" i="5"/>
  <c r="P100" i="5"/>
  <c r="P104" i="5"/>
  <c r="P108" i="5"/>
  <c r="P112" i="5"/>
  <c r="P116" i="5"/>
  <c r="P120" i="5"/>
  <c r="P124" i="5"/>
  <c r="P128" i="5"/>
  <c r="P132" i="5"/>
  <c r="P136" i="5"/>
  <c r="P140" i="5"/>
  <c r="P144" i="5"/>
  <c r="P148" i="5"/>
  <c r="P152" i="5"/>
  <c r="P156" i="5"/>
  <c r="P160" i="5"/>
  <c r="P164" i="5"/>
  <c r="P168" i="5"/>
  <c r="P172" i="5"/>
  <c r="P176" i="5"/>
  <c r="P180" i="5"/>
  <c r="P184" i="5"/>
  <c r="P188" i="5"/>
  <c r="P192" i="5"/>
  <c r="P196" i="5"/>
  <c r="P200" i="5"/>
  <c r="P204" i="5"/>
  <c r="P208" i="5"/>
  <c r="P212" i="5"/>
  <c r="P216" i="5"/>
  <c r="P13" i="5"/>
  <c r="P21" i="5"/>
  <c r="P29" i="5"/>
  <c r="P37" i="5"/>
  <c r="P45" i="5"/>
  <c r="P53" i="5"/>
  <c r="P61" i="5"/>
  <c r="P69" i="5"/>
  <c r="P77" i="5"/>
  <c r="P85" i="5"/>
  <c r="P93" i="5"/>
  <c r="P101" i="5"/>
  <c r="P109" i="5"/>
  <c r="P117" i="5"/>
  <c r="P125" i="5"/>
  <c r="P133" i="5"/>
  <c r="P141" i="5"/>
  <c r="P149" i="5"/>
  <c r="P6" i="5"/>
  <c r="P14" i="5"/>
  <c r="P22" i="5"/>
  <c r="P30" i="5"/>
  <c r="P38" i="5"/>
  <c r="P46" i="5"/>
  <c r="P54" i="5"/>
  <c r="P62" i="5"/>
  <c r="P70" i="5"/>
  <c r="P78" i="5"/>
  <c r="P86" i="5"/>
  <c r="P94" i="5"/>
  <c r="P102" i="5"/>
  <c r="P110" i="5"/>
  <c r="P118" i="5"/>
  <c r="P126" i="5"/>
  <c r="P134" i="5"/>
  <c r="P142" i="5"/>
  <c r="P150" i="5"/>
  <c r="P158" i="5"/>
  <c r="P166" i="5"/>
  <c r="P174" i="5"/>
  <c r="P182" i="5"/>
  <c r="P190" i="5"/>
  <c r="P198" i="5"/>
  <c r="P206" i="5"/>
  <c r="P214" i="5"/>
  <c r="P220" i="5"/>
  <c r="P224" i="5"/>
  <c r="P228" i="5"/>
  <c r="P232" i="5"/>
  <c r="P236" i="5"/>
  <c r="P240" i="5"/>
  <c r="P244" i="5"/>
  <c r="P248" i="5"/>
  <c r="P252" i="5"/>
  <c r="P256" i="5"/>
  <c r="P260" i="5"/>
  <c r="P264" i="5"/>
  <c r="P9" i="5"/>
  <c r="P17" i="5"/>
  <c r="P25" i="5"/>
  <c r="P33" i="5"/>
  <c r="P41" i="5"/>
  <c r="P49" i="5"/>
  <c r="P57" i="5"/>
  <c r="P65" i="5"/>
  <c r="P73" i="5"/>
  <c r="P81" i="5"/>
  <c r="P89" i="5"/>
  <c r="P97" i="5"/>
  <c r="P105" i="5"/>
  <c r="P34" i="5"/>
  <c r="P66" i="5"/>
  <c r="P98" i="5"/>
  <c r="P121" i="5"/>
  <c r="P137" i="5"/>
  <c r="P153" i="5"/>
  <c r="P162" i="5"/>
  <c r="P173" i="5"/>
  <c r="P185" i="5"/>
  <c r="P194" i="5"/>
  <c r="P205" i="5"/>
  <c r="P217" i="5"/>
  <c r="P222" i="5"/>
  <c r="P227" i="5"/>
  <c r="P233" i="5"/>
  <c r="P238" i="5"/>
  <c r="P243" i="5"/>
  <c r="P249" i="5"/>
  <c r="P254" i="5"/>
  <c r="P259" i="5"/>
  <c r="P265" i="5"/>
  <c r="P221" i="5"/>
  <c r="P242" i="5"/>
  <c r="P253" i="5"/>
  <c r="P10" i="5"/>
  <c r="P42" i="5"/>
  <c r="P74" i="5"/>
  <c r="P106" i="5"/>
  <c r="P122" i="5"/>
  <c r="P138" i="5"/>
  <c r="P154" i="5"/>
  <c r="P165" i="5"/>
  <c r="P177" i="5"/>
  <c r="P186" i="5"/>
  <c r="P197" i="5"/>
  <c r="P209" i="5"/>
  <c r="P218" i="5"/>
  <c r="P223" i="5"/>
  <c r="P229" i="5"/>
  <c r="P234" i="5"/>
  <c r="P239" i="5"/>
  <c r="P245" i="5"/>
  <c r="P250" i="5"/>
  <c r="P255" i="5"/>
  <c r="P261" i="5"/>
  <c r="P18" i="5"/>
  <c r="P50" i="5"/>
  <c r="P82" i="5"/>
  <c r="P113" i="5"/>
  <c r="P129" i="5"/>
  <c r="P145" i="5"/>
  <c r="P157" i="5"/>
  <c r="P169" i="5"/>
  <c r="P178" i="5"/>
  <c r="P189" i="5"/>
  <c r="P201" i="5"/>
  <c r="P210" i="5"/>
  <c r="P219" i="5"/>
  <c r="P225" i="5"/>
  <c r="P230" i="5"/>
  <c r="P235" i="5"/>
  <c r="P241" i="5"/>
  <c r="P246" i="5"/>
  <c r="P251" i="5"/>
  <c r="P257" i="5"/>
  <c r="P262" i="5"/>
  <c r="P26" i="5"/>
  <c r="P58" i="5"/>
  <c r="P90" i="5"/>
  <c r="P114" i="5"/>
  <c r="P130" i="5"/>
  <c r="P146" i="5"/>
  <c r="P161" i="5"/>
  <c r="P170" i="5"/>
  <c r="P181" i="5"/>
  <c r="P193" i="5"/>
  <c r="P202" i="5"/>
  <c r="P213" i="5"/>
  <c r="P226" i="5"/>
  <c r="P231" i="5"/>
  <c r="P237" i="5"/>
  <c r="P247" i="5"/>
  <c r="P258" i="5"/>
  <c r="P263" i="5"/>
  <c r="P5" i="5"/>
  <c r="K2" i="5"/>
  <c r="M2" i="5"/>
  <c r="L2" i="5"/>
  <c r="Q108" i="5" l="1"/>
  <c r="R108" i="5"/>
  <c r="R72" i="5"/>
  <c r="Q72" i="5"/>
  <c r="R16" i="5"/>
  <c r="Q16" i="5"/>
  <c r="Q116" i="5"/>
  <c r="R116" i="5"/>
  <c r="Q189" i="5"/>
  <c r="R189" i="5"/>
  <c r="Q85" i="5"/>
  <c r="R85" i="5"/>
  <c r="Q204" i="5"/>
  <c r="R204" i="5"/>
  <c r="R161" i="5"/>
  <c r="Q161" i="5"/>
  <c r="R7" i="5"/>
  <c r="Q7" i="5"/>
  <c r="R121" i="5"/>
  <c r="Q121" i="5"/>
  <c r="Q37" i="5"/>
  <c r="R37" i="5"/>
  <c r="Q221" i="5"/>
  <c r="R221" i="5"/>
  <c r="R117" i="5"/>
  <c r="Q117" i="5"/>
  <c r="R247" i="5"/>
  <c r="Q247" i="5"/>
  <c r="R167" i="5"/>
  <c r="Q167" i="5"/>
  <c r="R41" i="5"/>
  <c r="Q41" i="5"/>
  <c r="R224" i="5"/>
  <c r="Q224" i="5"/>
  <c r="R155" i="5"/>
  <c r="Q155" i="5"/>
  <c r="R255" i="5"/>
  <c r="Q255" i="5"/>
  <c r="R191" i="5"/>
  <c r="Q191" i="5"/>
  <c r="R120" i="5"/>
  <c r="Q120" i="5"/>
  <c r="R135" i="5"/>
  <c r="Q135" i="5"/>
  <c r="R98" i="5"/>
  <c r="Q98" i="5"/>
  <c r="R55" i="5"/>
  <c r="Q55" i="5"/>
  <c r="R34" i="5"/>
  <c r="Q34" i="5"/>
  <c r="R258" i="5"/>
  <c r="Q258" i="5"/>
  <c r="R242" i="5"/>
  <c r="Q242" i="5"/>
  <c r="R210" i="5"/>
  <c r="Q210" i="5"/>
  <c r="R194" i="5"/>
  <c r="Q194" i="5"/>
  <c r="R178" i="5"/>
  <c r="Q178" i="5"/>
  <c r="R162" i="5"/>
  <c r="Q162" i="5"/>
  <c r="R146" i="5"/>
  <c r="Q146" i="5"/>
  <c r="R130" i="5"/>
  <c r="Q130" i="5"/>
  <c r="R113" i="5"/>
  <c r="Q113" i="5"/>
  <c r="R91" i="5"/>
  <c r="Q91" i="5"/>
  <c r="R70" i="5"/>
  <c r="Q70" i="5"/>
  <c r="R27" i="5"/>
  <c r="Q27" i="5"/>
  <c r="Q28" i="5"/>
  <c r="R28" i="5"/>
  <c r="R112" i="5"/>
  <c r="Q112" i="5"/>
  <c r="R32" i="5"/>
  <c r="Q32" i="5"/>
  <c r="R264" i="5"/>
  <c r="Q264" i="5"/>
  <c r="R179" i="5"/>
  <c r="Q179" i="5"/>
  <c r="R63" i="5"/>
  <c r="Q63" i="5"/>
  <c r="R151" i="5"/>
  <c r="Q151" i="5"/>
  <c r="R73" i="5"/>
  <c r="Q73" i="5"/>
  <c r="R192" i="5"/>
  <c r="Q192" i="5"/>
  <c r="R79" i="5"/>
  <c r="Q79" i="5"/>
  <c r="R253" i="5"/>
  <c r="Q253" i="5"/>
  <c r="Q205" i="5"/>
  <c r="R205" i="5"/>
  <c r="R163" i="5"/>
  <c r="Q163" i="5"/>
  <c r="Q21" i="5"/>
  <c r="R21" i="5"/>
  <c r="Q236" i="5"/>
  <c r="R236" i="5"/>
  <c r="R199" i="5"/>
  <c r="Q199" i="5"/>
  <c r="Q156" i="5"/>
  <c r="R156" i="5"/>
  <c r="R105" i="5"/>
  <c r="Q105" i="5"/>
  <c r="R19" i="5"/>
  <c r="Q19" i="5"/>
  <c r="R245" i="5"/>
  <c r="Q245" i="5"/>
  <c r="R219" i="5"/>
  <c r="Q219" i="5"/>
  <c r="R176" i="5"/>
  <c r="Q176" i="5"/>
  <c r="R149" i="5"/>
  <c r="Q149" i="5"/>
  <c r="R111" i="5"/>
  <c r="Q111" i="5"/>
  <c r="R11" i="5"/>
  <c r="Q11" i="5"/>
  <c r="R249" i="5"/>
  <c r="Q249" i="5"/>
  <c r="Q228" i="5"/>
  <c r="R228" i="5"/>
  <c r="R207" i="5"/>
  <c r="Q207" i="5"/>
  <c r="R185" i="5"/>
  <c r="Q185" i="5"/>
  <c r="R143" i="5"/>
  <c r="Q143" i="5"/>
  <c r="R110" i="5"/>
  <c r="Q110" i="5"/>
  <c r="R67" i="5"/>
  <c r="Q67" i="5"/>
  <c r="Q25" i="5"/>
  <c r="R25" i="5"/>
  <c r="R131" i="5"/>
  <c r="Q131" i="5"/>
  <c r="R114" i="5"/>
  <c r="Q114" i="5"/>
  <c r="Q93" i="5"/>
  <c r="R93" i="5"/>
  <c r="R71" i="5"/>
  <c r="Q71" i="5"/>
  <c r="R50" i="5"/>
  <c r="Q50" i="5"/>
  <c r="Q29" i="5"/>
  <c r="R29" i="5"/>
  <c r="R10" i="5"/>
  <c r="Q10" i="5"/>
  <c r="R254" i="5"/>
  <c r="Q254" i="5"/>
  <c r="R238" i="5"/>
  <c r="Q238" i="5"/>
  <c r="R222" i="5"/>
  <c r="Q222" i="5"/>
  <c r="R206" i="5"/>
  <c r="Q206" i="5"/>
  <c r="R190" i="5"/>
  <c r="Q190" i="5"/>
  <c r="R174" i="5"/>
  <c r="Q174" i="5"/>
  <c r="R158" i="5"/>
  <c r="Q158" i="5"/>
  <c r="R142" i="5"/>
  <c r="Q142" i="5"/>
  <c r="R126" i="5"/>
  <c r="Q126" i="5"/>
  <c r="R107" i="5"/>
  <c r="Q107" i="5"/>
  <c r="R86" i="5"/>
  <c r="Q86" i="5"/>
  <c r="R65" i="5"/>
  <c r="Q65" i="5"/>
  <c r="R43" i="5"/>
  <c r="Q43" i="5"/>
  <c r="R22" i="5"/>
  <c r="Q22" i="5"/>
  <c r="Q44" i="5"/>
  <c r="R44" i="5"/>
  <c r="R64" i="5"/>
  <c r="Q64" i="5"/>
  <c r="R24" i="5"/>
  <c r="Q24" i="5"/>
  <c r="Q60" i="5"/>
  <c r="R60" i="5"/>
  <c r="Q20" i="5"/>
  <c r="R20" i="5"/>
  <c r="R84" i="5"/>
  <c r="Q84" i="5"/>
  <c r="R248" i="5"/>
  <c r="Q248" i="5"/>
  <c r="R211" i="5"/>
  <c r="Q211" i="5"/>
  <c r="R168" i="5"/>
  <c r="Q168" i="5"/>
  <c r="Q125" i="5"/>
  <c r="R125" i="5"/>
  <c r="R31" i="5"/>
  <c r="Q31" i="5"/>
  <c r="R231" i="5"/>
  <c r="Q231" i="5"/>
  <c r="Q188" i="5"/>
  <c r="R188" i="5"/>
  <c r="Q132" i="5"/>
  <c r="R132" i="5"/>
  <c r="R51" i="5"/>
  <c r="Q51" i="5"/>
  <c r="R235" i="5"/>
  <c r="Q235" i="5"/>
  <c r="R181" i="5"/>
  <c r="Q181" i="5"/>
  <c r="R58" i="5"/>
  <c r="Q58" i="5"/>
  <c r="R15" i="5"/>
  <c r="Q15" i="5"/>
  <c r="R243" i="5"/>
  <c r="Q243" i="5"/>
  <c r="R195" i="5"/>
  <c r="Q195" i="5"/>
  <c r="R147" i="5"/>
  <c r="Q147" i="5"/>
  <c r="R74" i="5"/>
  <c r="Q74" i="5"/>
  <c r="R8" i="5"/>
  <c r="Q8" i="5"/>
  <c r="R225" i="5"/>
  <c r="Q225" i="5"/>
  <c r="R183" i="5"/>
  <c r="Q183" i="5"/>
  <c r="R145" i="5"/>
  <c r="Q145" i="5"/>
  <c r="R83" i="5"/>
  <c r="Q83" i="5"/>
  <c r="R5" i="5"/>
  <c r="Q5" i="5"/>
  <c r="R240" i="5"/>
  <c r="Q240" i="5"/>
  <c r="R208" i="5"/>
  <c r="Q208" i="5"/>
  <c r="R171" i="5"/>
  <c r="Q171" i="5"/>
  <c r="R144" i="5"/>
  <c r="Q144" i="5"/>
  <c r="Q101" i="5"/>
  <c r="R101" i="5"/>
  <c r="R265" i="5"/>
  <c r="Q265" i="5"/>
  <c r="Q244" i="5"/>
  <c r="R244" i="5"/>
  <c r="R223" i="5"/>
  <c r="Q223" i="5"/>
  <c r="R201" i="5"/>
  <c r="Q201" i="5"/>
  <c r="Q180" i="5"/>
  <c r="R180" i="5"/>
  <c r="R159" i="5"/>
  <c r="Q159" i="5"/>
  <c r="R136" i="5"/>
  <c r="Q136" i="5"/>
  <c r="R99" i="5"/>
  <c r="Q99" i="5"/>
  <c r="R57" i="5"/>
  <c r="Q57" i="5"/>
  <c r="R14" i="5"/>
  <c r="Q14" i="5"/>
  <c r="R127" i="5"/>
  <c r="Q127" i="5"/>
  <c r="Q109" i="5"/>
  <c r="R109" i="5"/>
  <c r="R87" i="5"/>
  <c r="Q87" i="5"/>
  <c r="R66" i="5"/>
  <c r="Q66" i="5"/>
  <c r="Q45" i="5"/>
  <c r="R45" i="5"/>
  <c r="R23" i="5"/>
  <c r="Q23" i="5"/>
  <c r="R6" i="5"/>
  <c r="Q6" i="5"/>
  <c r="R250" i="5"/>
  <c r="Q250" i="5"/>
  <c r="R234" i="5"/>
  <c r="Q234" i="5"/>
  <c r="R218" i="5"/>
  <c r="Q218" i="5"/>
  <c r="R202" i="5"/>
  <c r="Q202" i="5"/>
  <c r="R186" i="5"/>
  <c r="Q186" i="5"/>
  <c r="R170" i="5"/>
  <c r="Q170" i="5"/>
  <c r="R154" i="5"/>
  <c r="Q154" i="5"/>
  <c r="R138" i="5"/>
  <c r="Q138" i="5"/>
  <c r="R122" i="5"/>
  <c r="Q122" i="5"/>
  <c r="R102" i="5"/>
  <c r="Q102" i="5"/>
  <c r="R81" i="5"/>
  <c r="Q81" i="5"/>
  <c r="R59" i="5"/>
  <c r="Q59" i="5"/>
  <c r="R38" i="5"/>
  <c r="Q38" i="5"/>
  <c r="Q17" i="5"/>
  <c r="R17" i="5"/>
  <c r="R88" i="5"/>
  <c r="Q88" i="5"/>
  <c r="R96" i="5"/>
  <c r="Q96" i="5"/>
  <c r="R52" i="5"/>
  <c r="Q52" i="5"/>
  <c r="R227" i="5"/>
  <c r="Q227" i="5"/>
  <c r="R152" i="5"/>
  <c r="Q152" i="5"/>
  <c r="Q252" i="5"/>
  <c r="R252" i="5"/>
  <c r="R94" i="5"/>
  <c r="Q94" i="5"/>
  <c r="R203" i="5"/>
  <c r="Q203" i="5"/>
  <c r="R259" i="5"/>
  <c r="Q259" i="5"/>
  <c r="Q173" i="5"/>
  <c r="R173" i="5"/>
  <c r="R42" i="5"/>
  <c r="Q42" i="5"/>
  <c r="R209" i="5"/>
  <c r="Q209" i="5"/>
  <c r="Q124" i="5"/>
  <c r="R124" i="5"/>
  <c r="R256" i="5"/>
  <c r="Q256" i="5"/>
  <c r="R187" i="5"/>
  <c r="Q187" i="5"/>
  <c r="R129" i="5"/>
  <c r="Q129" i="5"/>
  <c r="Q69" i="5"/>
  <c r="R69" i="5"/>
  <c r="R233" i="5"/>
  <c r="Q233" i="5"/>
  <c r="Q212" i="5"/>
  <c r="R212" i="5"/>
  <c r="R169" i="5"/>
  <c r="Q169" i="5"/>
  <c r="Q148" i="5"/>
  <c r="R148" i="5"/>
  <c r="R78" i="5"/>
  <c r="Q78" i="5"/>
  <c r="R35" i="5"/>
  <c r="Q35" i="5"/>
  <c r="R119" i="5"/>
  <c r="Q119" i="5"/>
  <c r="Q77" i="5"/>
  <c r="R77" i="5"/>
  <c r="R13" i="5"/>
  <c r="Q13" i="5"/>
  <c r="R226" i="5"/>
  <c r="Q226" i="5"/>
  <c r="R49" i="5"/>
  <c r="Q49" i="5"/>
  <c r="R48" i="5"/>
  <c r="Q48" i="5"/>
  <c r="R104" i="5"/>
  <c r="Q104" i="5"/>
  <c r="R68" i="5"/>
  <c r="Q68" i="5"/>
  <c r="R216" i="5"/>
  <c r="Q216" i="5"/>
  <c r="Q141" i="5"/>
  <c r="R141" i="5"/>
  <c r="R241" i="5"/>
  <c r="Q241" i="5"/>
  <c r="R193" i="5"/>
  <c r="Q193" i="5"/>
  <c r="R251" i="5"/>
  <c r="Q251" i="5"/>
  <c r="R26" i="5"/>
  <c r="Q26" i="5"/>
  <c r="R95" i="5"/>
  <c r="Q95" i="5"/>
  <c r="Q164" i="5"/>
  <c r="R164" i="5"/>
  <c r="R40" i="5"/>
  <c r="Q40" i="5"/>
  <c r="Q76" i="5"/>
  <c r="R76" i="5"/>
  <c r="R80" i="5"/>
  <c r="Q80" i="5"/>
  <c r="R56" i="5"/>
  <c r="Q56" i="5"/>
  <c r="Q92" i="5"/>
  <c r="R92" i="5"/>
  <c r="R36" i="5"/>
  <c r="Q36" i="5"/>
  <c r="Q100" i="5"/>
  <c r="R100" i="5"/>
  <c r="Q237" i="5"/>
  <c r="R237" i="5"/>
  <c r="R200" i="5"/>
  <c r="Q200" i="5"/>
  <c r="Q157" i="5"/>
  <c r="R157" i="5"/>
  <c r="R106" i="5"/>
  <c r="Q106" i="5"/>
  <c r="R263" i="5"/>
  <c r="Q263" i="5"/>
  <c r="R215" i="5"/>
  <c r="Q215" i="5"/>
  <c r="Q172" i="5"/>
  <c r="R172" i="5"/>
  <c r="R115" i="5"/>
  <c r="Q115" i="5"/>
  <c r="R30" i="5"/>
  <c r="Q30" i="5"/>
  <c r="R213" i="5"/>
  <c r="Q213" i="5"/>
  <c r="R160" i="5"/>
  <c r="Q160" i="5"/>
  <c r="R47" i="5"/>
  <c r="Q47" i="5"/>
  <c r="R9" i="5"/>
  <c r="Q9" i="5"/>
  <c r="R232" i="5"/>
  <c r="Q232" i="5"/>
  <c r="R184" i="5"/>
  <c r="Q184" i="5"/>
  <c r="Q133" i="5"/>
  <c r="R133" i="5"/>
  <c r="Q53" i="5"/>
  <c r="R53" i="5"/>
  <c r="R257" i="5"/>
  <c r="Q257" i="5"/>
  <c r="Q220" i="5"/>
  <c r="R220" i="5"/>
  <c r="R177" i="5"/>
  <c r="Q177" i="5"/>
  <c r="Q140" i="5"/>
  <c r="R140" i="5"/>
  <c r="R62" i="5"/>
  <c r="Q62" i="5"/>
  <c r="Q261" i="5"/>
  <c r="R261" i="5"/>
  <c r="Q229" i="5"/>
  <c r="R229" i="5"/>
  <c r="Q197" i="5"/>
  <c r="R197" i="5"/>
  <c r="Q165" i="5"/>
  <c r="R165" i="5"/>
  <c r="R137" i="5"/>
  <c r="Q137" i="5"/>
  <c r="R90" i="5"/>
  <c r="Q90" i="5"/>
  <c r="Q260" i="5"/>
  <c r="R260" i="5"/>
  <c r="R239" i="5"/>
  <c r="Q239" i="5"/>
  <c r="R217" i="5"/>
  <c r="Q217" i="5"/>
  <c r="Q196" i="5"/>
  <c r="R196" i="5"/>
  <c r="R175" i="5"/>
  <c r="Q175" i="5"/>
  <c r="R153" i="5"/>
  <c r="Q153" i="5"/>
  <c r="R128" i="5"/>
  <c r="Q128" i="5"/>
  <c r="R89" i="5"/>
  <c r="Q89" i="5"/>
  <c r="R46" i="5"/>
  <c r="Q46" i="5"/>
  <c r="R139" i="5"/>
  <c r="Q139" i="5"/>
  <c r="R123" i="5"/>
  <c r="Q123" i="5"/>
  <c r="R103" i="5"/>
  <c r="Q103" i="5"/>
  <c r="R82" i="5"/>
  <c r="Q82" i="5"/>
  <c r="Q61" i="5"/>
  <c r="R61" i="5"/>
  <c r="R39" i="5"/>
  <c r="Q39" i="5"/>
  <c r="R18" i="5"/>
  <c r="Q18" i="5"/>
  <c r="R262" i="5"/>
  <c r="Q262" i="5"/>
  <c r="R246" i="5"/>
  <c r="Q246" i="5"/>
  <c r="R230" i="5"/>
  <c r="Q230" i="5"/>
  <c r="R214" i="5"/>
  <c r="Q214" i="5"/>
  <c r="R198" i="5"/>
  <c r="Q198" i="5"/>
  <c r="R182" i="5"/>
  <c r="Q182" i="5"/>
  <c r="R166" i="5"/>
  <c r="Q166" i="5"/>
  <c r="R150" i="5"/>
  <c r="Q150" i="5"/>
  <c r="R134" i="5"/>
  <c r="Q134" i="5"/>
  <c r="R118" i="5"/>
  <c r="Q118" i="5"/>
  <c r="R97" i="5"/>
  <c r="Q97" i="5"/>
  <c r="R75" i="5"/>
  <c r="Q75" i="5"/>
  <c r="R54" i="5"/>
  <c r="Q54" i="5"/>
  <c r="R33" i="5"/>
  <c r="Q33" i="5"/>
  <c r="R12" i="5"/>
  <c r="Q12" i="5"/>
  <c r="P2" i="5"/>
  <c r="R2" i="5" l="1"/>
  <c r="Q266" i="5"/>
  <c r="Q2" i="5" s="1"/>
  <c r="T214" i="5"/>
  <c r="U214" i="5" s="1"/>
  <c r="Y214" i="5" s="1"/>
  <c r="T232" i="5"/>
  <c r="U232" i="5" s="1"/>
  <c r="Y232" i="5" s="1"/>
  <c r="T215" i="5"/>
  <c r="U215" i="5" s="1"/>
  <c r="Y215" i="5" s="1"/>
  <c r="T216" i="5"/>
  <c r="U216" i="5" s="1"/>
  <c r="Y216" i="5" s="1"/>
  <c r="Z216" i="5" s="1"/>
  <c r="T129" i="5"/>
  <c r="U129" i="5" s="1"/>
  <c r="Y129" i="5" s="1"/>
  <c r="T227" i="5"/>
  <c r="U227" i="5" s="1"/>
  <c r="Y227" i="5" s="1"/>
  <c r="T170" i="5"/>
  <c r="U170" i="5" s="1"/>
  <c r="Y170" i="5" s="1"/>
  <c r="T223" i="5"/>
  <c r="U223" i="5" s="1"/>
  <c r="Y223" i="5" s="1"/>
  <c r="T195" i="5"/>
  <c r="U195" i="5" s="1"/>
  <c r="Y195" i="5" s="1"/>
  <c r="T31" i="5"/>
  <c r="U31" i="5" s="1"/>
  <c r="Y31" i="5" s="1"/>
  <c r="T229" i="5"/>
  <c r="U229" i="5" s="1"/>
  <c r="Y229" i="5" s="1"/>
  <c r="Z229" i="5" s="1"/>
  <c r="T228" i="5"/>
  <c r="U228" i="5" s="1"/>
  <c r="Y228" i="5" s="1"/>
  <c r="T28" i="5"/>
  <c r="U28" i="5" s="1"/>
  <c r="Y28" i="5" s="1"/>
  <c r="T166" i="5"/>
  <c r="U166" i="5" s="1"/>
  <c r="Y166" i="5" s="1"/>
  <c r="T230" i="5"/>
  <c r="U230" i="5" s="1"/>
  <c r="Y230" i="5" s="1"/>
  <c r="T46" i="5"/>
  <c r="U46" i="5" s="1"/>
  <c r="Y46" i="5" s="1"/>
  <c r="T217" i="5"/>
  <c r="U217" i="5" s="1"/>
  <c r="Y217" i="5" s="1"/>
  <c r="Z217" i="5" s="1"/>
  <c r="T160" i="5"/>
  <c r="U160" i="5" s="1"/>
  <c r="Y160" i="5" s="1"/>
  <c r="T193" i="5"/>
  <c r="U193" i="5" s="1"/>
  <c r="Y193" i="5" s="1"/>
  <c r="T226" i="5"/>
  <c r="U226" i="5" s="1"/>
  <c r="Y226" i="5" s="1"/>
  <c r="T52" i="5"/>
  <c r="U52" i="5" s="1"/>
  <c r="Y52" i="5" s="1"/>
  <c r="T206" i="5"/>
  <c r="U206" i="5" s="1"/>
  <c r="Y206" i="5" s="1"/>
  <c r="T10" i="5"/>
  <c r="T176" i="5"/>
  <c r="U176" i="5" s="1"/>
  <c r="Y176" i="5" s="1"/>
  <c r="T105" i="5"/>
  <c r="U105" i="5" s="1"/>
  <c r="Y105" i="5" s="1"/>
  <c r="T73" i="5"/>
  <c r="U73" i="5" s="1"/>
  <c r="Y73" i="5" s="1"/>
  <c r="T130" i="5"/>
  <c r="U130" i="5" s="1"/>
  <c r="Y130" i="5" s="1"/>
  <c r="T194" i="5"/>
  <c r="U194" i="5" s="1"/>
  <c r="Y194" i="5" s="1"/>
  <c r="T242" i="5"/>
  <c r="U242" i="5" s="1"/>
  <c r="Y242" i="5" s="1"/>
  <c r="T167" i="5"/>
  <c r="U167" i="5" s="1"/>
  <c r="Y167" i="5" s="1"/>
  <c r="T117" i="5"/>
  <c r="U117" i="5" s="1"/>
  <c r="Y117" i="5" s="1"/>
  <c r="T182" i="5"/>
  <c r="U182" i="5" s="1"/>
  <c r="Y182" i="5" s="1"/>
  <c r="T78" i="5"/>
  <c r="U78" i="5" s="1"/>
  <c r="Y78" i="5" s="1"/>
  <c r="T233" i="5"/>
  <c r="U233" i="5" s="1"/>
  <c r="Y233" i="5" s="1"/>
  <c r="T181" i="5"/>
  <c r="U181" i="5" s="1"/>
  <c r="Y181" i="5" s="1"/>
  <c r="T168" i="5"/>
  <c r="U168" i="5" s="1"/>
  <c r="Y168" i="5" s="1"/>
  <c r="T191" i="5"/>
  <c r="U191" i="5" s="1"/>
  <c r="Y191" i="5" s="1"/>
  <c r="T121" i="5"/>
  <c r="U121" i="5" s="1"/>
  <c r="Y121" i="5" s="1"/>
  <c r="Z121" i="5" s="1"/>
  <c r="T72" i="5"/>
  <c r="U72" i="5" s="1"/>
  <c r="Y72" i="5" s="1"/>
  <c r="T45" i="5"/>
  <c r="U45" i="5" s="1"/>
  <c r="Y45" i="5" s="1"/>
  <c r="Z45" i="5" s="1"/>
  <c r="T180" i="5"/>
  <c r="U180" i="5" s="1"/>
  <c r="Y180" i="5" s="1"/>
  <c r="T156" i="5"/>
  <c r="U156" i="5" s="1"/>
  <c r="Y156" i="5" s="1"/>
  <c r="T260" i="5"/>
  <c r="U260" i="5" s="1"/>
  <c r="Y260" i="5" s="1"/>
  <c r="T220" i="5"/>
  <c r="U220" i="5" s="1"/>
  <c r="Y220" i="5" s="1"/>
  <c r="T157" i="5"/>
  <c r="U157" i="5" s="1"/>
  <c r="Y157" i="5" s="1"/>
  <c r="T76" i="5"/>
  <c r="U76" i="5" s="1"/>
  <c r="Y76" i="5" s="1"/>
  <c r="T77" i="5"/>
  <c r="U77" i="5" s="1"/>
  <c r="Y77" i="5" s="1"/>
  <c r="Z226" i="5" l="1"/>
  <c r="U10" i="5"/>
  <c r="Y10" i="5" s="1"/>
  <c r="N2" i="5" l="1"/>
  <c r="S265" i="5"/>
  <c r="S261" i="5"/>
  <c r="T261" i="5" s="1"/>
  <c r="U261" i="5" s="1"/>
  <c r="S256" i="5"/>
  <c r="S252" i="5"/>
  <c r="S248" i="5"/>
  <c r="S244" i="5"/>
  <c r="S239" i="5"/>
  <c r="S235" i="5"/>
  <c r="S224" i="5"/>
  <c r="S218" i="5"/>
  <c r="S210" i="5"/>
  <c r="S205" i="5"/>
  <c r="S201" i="5"/>
  <c r="S197" i="5"/>
  <c r="S189" i="5"/>
  <c r="S185" i="5"/>
  <c r="S178" i="5"/>
  <c r="S173" i="5"/>
  <c r="S165" i="5"/>
  <c r="S161" i="5"/>
  <c r="T161" i="5" s="1"/>
  <c r="U161" i="5" s="1"/>
  <c r="X161" i="5" s="1"/>
  <c r="Y161" i="5" s="1"/>
  <c r="S154" i="5"/>
  <c r="T154" i="5" s="1"/>
  <c r="S150" i="5"/>
  <c r="T150" i="5" s="1"/>
  <c r="U150" i="5" s="1"/>
  <c r="X150" i="5" s="1"/>
  <c r="Y150" i="5" s="1"/>
  <c r="S146" i="5"/>
  <c r="S142" i="5"/>
  <c r="T142" i="5" s="1"/>
  <c r="U142" i="5" s="1"/>
  <c r="X142" i="5" s="1"/>
  <c r="Y142" i="5" s="1"/>
  <c r="S138" i="5"/>
  <c r="T138" i="5" s="1"/>
  <c r="U138" i="5" s="1"/>
  <c r="X138" i="5" s="1"/>
  <c r="Y138" i="5" s="1"/>
  <c r="S134" i="5"/>
  <c r="T134" i="5" s="1"/>
  <c r="U134" i="5" s="1"/>
  <c r="X134" i="5" s="1"/>
  <c r="Y134" i="5" s="1"/>
  <c r="S128" i="5"/>
  <c r="T128" i="5" s="1"/>
  <c r="U128" i="5" s="1"/>
  <c r="X128" i="5" s="1"/>
  <c r="Y128" i="5" s="1"/>
  <c r="S124" i="5"/>
  <c r="T124" i="5" s="1"/>
  <c r="U124" i="5" s="1"/>
  <c r="S119" i="5"/>
  <c r="T119" i="5" s="1"/>
  <c r="U119" i="5" s="1"/>
  <c r="X119" i="5" s="1"/>
  <c r="Y119" i="5" s="1"/>
  <c r="S114" i="5"/>
  <c r="T114" i="5" s="1"/>
  <c r="U114" i="5" s="1"/>
  <c r="X114" i="5" s="1"/>
  <c r="Y114" i="5" s="1"/>
  <c r="S110" i="5"/>
  <c r="T110" i="5" s="1"/>
  <c r="U110" i="5" s="1"/>
  <c r="X110" i="5" s="1"/>
  <c r="Y110" i="5" s="1"/>
  <c r="S106" i="5"/>
  <c r="S101" i="5"/>
  <c r="T101" i="5" s="1"/>
  <c r="U101" i="5" s="1"/>
  <c r="X101" i="5" s="1"/>
  <c r="Y101" i="5" s="1"/>
  <c r="S97" i="5"/>
  <c r="T97" i="5" s="1"/>
  <c r="U97" i="5" s="1"/>
  <c r="X97" i="5" s="1"/>
  <c r="Y97" i="5" s="1"/>
  <c r="S93" i="5"/>
  <c r="T93" i="5" s="1"/>
  <c r="U93" i="5" s="1"/>
  <c r="X93" i="5" s="1"/>
  <c r="Y93" i="5" s="1"/>
  <c r="S89" i="5"/>
  <c r="T89" i="5" s="1"/>
  <c r="U89" i="5" s="1"/>
  <c r="X89" i="5" s="1"/>
  <c r="Y89" i="5" s="1"/>
  <c r="S85" i="5"/>
  <c r="T85" i="5" s="1"/>
  <c r="U85" i="5" s="1"/>
  <c r="X85" i="5" s="1"/>
  <c r="Y85" i="5" s="1"/>
  <c r="S81" i="5"/>
  <c r="T81" i="5" s="1"/>
  <c r="U81" i="5" s="1"/>
  <c r="X81" i="5" s="1"/>
  <c r="Y81" i="5" s="1"/>
  <c r="S74" i="5"/>
  <c r="T74" i="5" s="1"/>
  <c r="U74" i="5" s="1"/>
  <c r="X74" i="5" s="1"/>
  <c r="Y74" i="5" s="1"/>
  <c r="S68" i="5"/>
  <c r="T68" i="5" s="1"/>
  <c r="U68" i="5" s="1"/>
  <c r="X68" i="5" s="1"/>
  <c r="Y68" i="5" s="1"/>
  <c r="S64" i="5"/>
  <c r="T64" i="5" s="1"/>
  <c r="U64" i="5" s="1"/>
  <c r="S60" i="5"/>
  <c r="T60" i="5" s="1"/>
  <c r="U60" i="5" s="1"/>
  <c r="X60" i="5" s="1"/>
  <c r="Y60" i="5" s="1"/>
  <c r="S56" i="5"/>
  <c r="T56" i="5" s="1"/>
  <c r="U56" i="5" s="1"/>
  <c r="X56" i="5" s="1"/>
  <c r="Y56" i="5" s="1"/>
  <c r="S51" i="5"/>
  <c r="T51" i="5" s="1"/>
  <c r="U51" i="5" s="1"/>
  <c r="X51" i="5" s="1"/>
  <c r="Y51" i="5" s="1"/>
  <c r="S47" i="5"/>
  <c r="T47" i="5" s="1"/>
  <c r="U47" i="5" s="1"/>
  <c r="S41" i="5"/>
  <c r="T41" i="5" s="1"/>
  <c r="U41" i="5" s="1"/>
  <c r="S37" i="5"/>
  <c r="T37" i="5" s="1"/>
  <c r="U37" i="5" s="1"/>
  <c r="X37" i="5" s="1"/>
  <c r="Y37" i="5" s="1"/>
  <c r="S33" i="5"/>
  <c r="T33" i="5" s="1"/>
  <c r="U33" i="5" s="1"/>
  <c r="X33" i="5" s="1"/>
  <c r="Y33" i="5" s="1"/>
  <c r="S27" i="5"/>
  <c r="T27" i="5" s="1"/>
  <c r="U27" i="5" s="1"/>
  <c r="S23" i="5"/>
  <c r="T23" i="5" s="1"/>
  <c r="U23" i="5" s="1"/>
  <c r="S19" i="5"/>
  <c r="T19" i="5" s="1"/>
  <c r="U19" i="5" s="1"/>
  <c r="X19" i="5" s="1"/>
  <c r="Y19" i="5" s="1"/>
  <c r="S15" i="5"/>
  <c r="T15" i="5" s="1"/>
  <c r="U15" i="5" s="1"/>
  <c r="S11" i="5"/>
  <c r="T11" i="5" s="1"/>
  <c r="U11" i="5" s="1"/>
  <c r="Y11" i="5" s="1"/>
  <c r="Z10" i="5" s="1"/>
  <c r="S6" i="5"/>
  <c r="T6" i="5" s="1"/>
  <c r="U6" i="5" s="1"/>
  <c r="S264" i="5"/>
  <c r="S259" i="5"/>
  <c r="S255" i="5"/>
  <c r="S251" i="5"/>
  <c r="S247" i="5"/>
  <c r="S243" i="5"/>
  <c r="S238" i="5"/>
  <c r="S234" i="5"/>
  <c r="S222" i="5"/>
  <c r="S213" i="5"/>
  <c r="S209" i="5"/>
  <c r="S204" i="5"/>
  <c r="S200" i="5"/>
  <c r="S196" i="5"/>
  <c r="S188" i="5"/>
  <c r="S184" i="5"/>
  <c r="S177" i="5"/>
  <c r="S172" i="5"/>
  <c r="S164" i="5"/>
  <c r="S159" i="5"/>
  <c r="T159" i="5" s="1"/>
  <c r="U159" i="5" s="1"/>
  <c r="X159" i="5" s="1"/>
  <c r="Y159" i="5" s="1"/>
  <c r="S153" i="5"/>
  <c r="T153" i="5" s="1"/>
  <c r="U153" i="5" s="1"/>
  <c r="X153" i="5" s="1"/>
  <c r="Y153" i="5" s="1"/>
  <c r="S149" i="5"/>
  <c r="T149" i="5" s="1"/>
  <c r="U149" i="5" s="1"/>
  <c r="X149" i="5" s="1"/>
  <c r="Y149" i="5" s="1"/>
  <c r="S145" i="5"/>
  <c r="T145" i="5" s="1"/>
  <c r="U145" i="5" s="1"/>
  <c r="X145" i="5" s="1"/>
  <c r="Y145" i="5" s="1"/>
  <c r="S141" i="5"/>
  <c r="T141" i="5" s="1"/>
  <c r="U141" i="5" s="1"/>
  <c r="X141" i="5" s="1"/>
  <c r="Y141" i="5" s="1"/>
  <c r="S137" i="5"/>
  <c r="T137" i="5" s="1"/>
  <c r="U137" i="5" s="1"/>
  <c r="S133" i="5"/>
  <c r="T133" i="5" s="1"/>
  <c r="U133" i="5" s="1"/>
  <c r="X133" i="5" s="1"/>
  <c r="Y133" i="5" s="1"/>
  <c r="S127" i="5"/>
  <c r="T127" i="5" s="1"/>
  <c r="U127" i="5" s="1"/>
  <c r="X127" i="5" s="1"/>
  <c r="Y127" i="5" s="1"/>
  <c r="S123" i="5"/>
  <c r="T123" i="5" s="1"/>
  <c r="U123" i="5" s="1"/>
  <c r="S118" i="5"/>
  <c r="T118" i="5" s="1"/>
  <c r="U118" i="5" s="1"/>
  <c r="X118" i="5" s="1"/>
  <c r="Y118" i="5" s="1"/>
  <c r="S113" i="5"/>
  <c r="T113" i="5" s="1"/>
  <c r="U113" i="5" s="1"/>
  <c r="X113" i="5" s="1"/>
  <c r="Y113" i="5" s="1"/>
  <c r="S109" i="5"/>
  <c r="T109" i="5" s="1"/>
  <c r="U109" i="5" s="1"/>
  <c r="X109" i="5" s="1"/>
  <c r="Y109" i="5" s="1"/>
  <c r="S262" i="5"/>
  <c r="S257" i="5"/>
  <c r="S253" i="5"/>
  <c r="S249" i="5"/>
  <c r="S245" i="5"/>
  <c r="S240" i="5"/>
  <c r="S236" i="5"/>
  <c r="S225" i="5"/>
  <c r="S219" i="5"/>
  <c r="S211" i="5"/>
  <c r="S207" i="5"/>
  <c r="S202" i="5"/>
  <c r="S198" i="5"/>
  <c r="S190" i="5"/>
  <c r="S186" i="5"/>
  <c r="S179" i="5"/>
  <c r="S174" i="5"/>
  <c r="S169" i="5"/>
  <c r="S162" i="5"/>
  <c r="S155" i="5"/>
  <c r="T155" i="5" s="1"/>
  <c r="U155" i="5" s="1"/>
  <c r="S151" i="5"/>
  <c r="T151" i="5" s="1"/>
  <c r="U151" i="5" s="1"/>
  <c r="S147" i="5"/>
  <c r="T147" i="5" s="1"/>
  <c r="U147" i="5" s="1"/>
  <c r="S143" i="5"/>
  <c r="T143" i="5" s="1"/>
  <c r="U143" i="5" s="1"/>
  <c r="X143" i="5" s="1"/>
  <c r="Y143" i="5" s="1"/>
  <c r="S139" i="5"/>
  <c r="T139" i="5" s="1"/>
  <c r="U139" i="5" s="1"/>
  <c r="X139" i="5" s="1"/>
  <c r="Y139" i="5" s="1"/>
  <c r="S135" i="5"/>
  <c r="T135" i="5" s="1"/>
  <c r="U135" i="5" s="1"/>
  <c r="X135" i="5" s="1"/>
  <c r="Y135" i="5" s="1"/>
  <c r="S131" i="5"/>
  <c r="T131" i="5" s="1"/>
  <c r="U131" i="5" s="1"/>
  <c r="X131" i="5" s="1"/>
  <c r="Y131" i="5" s="1"/>
  <c r="S125" i="5"/>
  <c r="T125" i="5" s="1"/>
  <c r="U125" i="5" s="1"/>
  <c r="S120" i="5"/>
  <c r="S115" i="5"/>
  <c r="T115" i="5" s="1"/>
  <c r="U115" i="5" s="1"/>
  <c r="S111" i="5"/>
  <c r="T111" i="5" s="1"/>
  <c r="U111" i="5" s="1"/>
  <c r="S107" i="5"/>
  <c r="T107" i="5" s="1"/>
  <c r="U107" i="5" s="1"/>
  <c r="S102" i="5"/>
  <c r="T102" i="5" s="1"/>
  <c r="U102" i="5" s="1"/>
  <c r="S98" i="5"/>
  <c r="T98" i="5" s="1"/>
  <c r="U98" i="5" s="1"/>
  <c r="X98" i="5" s="1"/>
  <c r="Y98" i="5" s="1"/>
  <c r="S94" i="5"/>
  <c r="T94" i="5" s="1"/>
  <c r="U94" i="5" s="1"/>
  <c r="X94" i="5" s="1"/>
  <c r="Y94" i="5" s="1"/>
  <c r="S90" i="5"/>
  <c r="T90" i="5" s="1"/>
  <c r="U90" i="5" s="1"/>
  <c r="X90" i="5" s="1"/>
  <c r="Y90" i="5" s="1"/>
  <c r="S263" i="5"/>
  <c r="S246" i="5"/>
  <c r="T246" i="5" s="1"/>
  <c r="U246" i="5" s="1"/>
  <c r="S221" i="5"/>
  <c r="S199" i="5"/>
  <c r="S175" i="5"/>
  <c r="S152" i="5"/>
  <c r="T152" i="5" s="1"/>
  <c r="U152" i="5" s="1"/>
  <c r="S136" i="5"/>
  <c r="T136" i="5" s="1"/>
  <c r="U136" i="5" s="1"/>
  <c r="S116" i="5"/>
  <c r="T116" i="5" s="1"/>
  <c r="U116" i="5" s="1"/>
  <c r="X116" i="5" s="1"/>
  <c r="Y116" i="5" s="1"/>
  <c r="S103" i="5"/>
  <c r="T103" i="5" s="1"/>
  <c r="U103" i="5" s="1"/>
  <c r="S95" i="5"/>
  <c r="T95" i="5" s="1"/>
  <c r="U95" i="5" s="1"/>
  <c r="X95" i="5" s="1"/>
  <c r="Y95" i="5" s="1"/>
  <c r="S87" i="5"/>
  <c r="T87" i="5" s="1"/>
  <c r="U87" i="5" s="1"/>
  <c r="X87" i="5" s="1"/>
  <c r="Y87" i="5" s="1"/>
  <c r="S82" i="5"/>
  <c r="T82" i="5" s="1"/>
  <c r="U82" i="5" s="1"/>
  <c r="X82" i="5" s="1"/>
  <c r="Y82" i="5" s="1"/>
  <c r="S71" i="5"/>
  <c r="T71" i="5" s="1"/>
  <c r="U71" i="5" s="1"/>
  <c r="X71" i="5" s="1"/>
  <c r="Y71" i="5" s="1"/>
  <c r="S66" i="5"/>
  <c r="T66" i="5" s="1"/>
  <c r="U66" i="5" s="1"/>
  <c r="X66" i="5" s="1"/>
  <c r="Y66" i="5" s="1"/>
  <c r="S61" i="5"/>
  <c r="T61" i="5" s="1"/>
  <c r="U61" i="5" s="1"/>
  <c r="X61" i="5" s="1"/>
  <c r="Y61" i="5" s="1"/>
  <c r="S55" i="5"/>
  <c r="T55" i="5" s="1"/>
  <c r="U55" i="5" s="1"/>
  <c r="X55" i="5" s="1"/>
  <c r="Y55" i="5" s="1"/>
  <c r="S49" i="5"/>
  <c r="T49" i="5" s="1"/>
  <c r="U49" i="5" s="1"/>
  <c r="X49" i="5" s="1"/>
  <c r="Y49" i="5" s="1"/>
  <c r="S42" i="5"/>
  <c r="S36" i="5"/>
  <c r="T36" i="5" s="1"/>
  <c r="U36" i="5" s="1"/>
  <c r="X36" i="5" s="1"/>
  <c r="Y36" i="5" s="1"/>
  <c r="S30" i="5"/>
  <c r="T30" i="5" s="1"/>
  <c r="U30" i="5" s="1"/>
  <c r="S24" i="5"/>
  <c r="T24" i="5" s="1"/>
  <c r="U24" i="5" s="1"/>
  <c r="S18" i="5"/>
  <c r="T18" i="5" s="1"/>
  <c r="U18" i="5" s="1"/>
  <c r="S13" i="5"/>
  <c r="T13" i="5" s="1"/>
  <c r="U13" i="5" s="1"/>
  <c r="X13" i="5" s="1"/>
  <c r="Y13" i="5" s="1"/>
  <c r="S7" i="5"/>
  <c r="T7" i="5" s="1"/>
  <c r="U7" i="5" s="1"/>
  <c r="X7" i="5" s="1"/>
  <c r="Y7" i="5" s="1"/>
  <c r="S254" i="5"/>
  <c r="S237" i="5"/>
  <c r="S208" i="5"/>
  <c r="S187" i="5"/>
  <c r="S163" i="5"/>
  <c r="S144" i="5"/>
  <c r="T144" i="5" s="1"/>
  <c r="U144" i="5" s="1"/>
  <c r="X144" i="5" s="1"/>
  <c r="Y144" i="5" s="1"/>
  <c r="S126" i="5"/>
  <c r="T126" i="5" s="1"/>
  <c r="U126" i="5" s="1"/>
  <c r="X126" i="5" s="1"/>
  <c r="Y126" i="5" s="1"/>
  <c r="S108" i="5"/>
  <c r="T108" i="5" s="1"/>
  <c r="U108" i="5" s="1"/>
  <c r="X108" i="5" s="1"/>
  <c r="Y108" i="5" s="1"/>
  <c r="S99" i="5"/>
  <c r="T99" i="5" s="1"/>
  <c r="U99" i="5" s="1"/>
  <c r="S91" i="5"/>
  <c r="T91" i="5" s="1"/>
  <c r="U91" i="5" s="1"/>
  <c r="X91" i="5" s="1"/>
  <c r="Y91" i="5" s="1"/>
  <c r="S84" i="5"/>
  <c r="T84" i="5" s="1"/>
  <c r="U84" i="5" s="1"/>
  <c r="X84" i="5" s="1"/>
  <c r="Y84" i="5" s="1"/>
  <c r="S79" i="5"/>
  <c r="T79" i="5" s="1"/>
  <c r="U79" i="5" s="1"/>
  <c r="X79" i="5" s="1"/>
  <c r="Y79" i="5" s="1"/>
  <c r="S69" i="5"/>
  <c r="T69" i="5" s="1"/>
  <c r="U69" i="5" s="1"/>
  <c r="X69" i="5" s="1"/>
  <c r="Y69" i="5" s="1"/>
  <c r="S63" i="5"/>
  <c r="T63" i="5" s="1"/>
  <c r="U63" i="5" s="1"/>
  <c r="X63" i="5" s="1"/>
  <c r="Y63" i="5" s="1"/>
  <c r="S58" i="5"/>
  <c r="T58" i="5" s="1"/>
  <c r="U58" i="5" s="1"/>
  <c r="S53" i="5"/>
  <c r="T53" i="5" s="1"/>
  <c r="U53" i="5" s="1"/>
  <c r="X53" i="5" s="1"/>
  <c r="Y53" i="5" s="1"/>
  <c r="S44" i="5"/>
  <c r="T44" i="5" s="1"/>
  <c r="U44" i="5" s="1"/>
  <c r="X44" i="5" s="1"/>
  <c r="Y44" i="5" s="1"/>
  <c r="S39" i="5"/>
  <c r="T39" i="5" s="1"/>
  <c r="U39" i="5" s="1"/>
  <c r="X39" i="5" s="1"/>
  <c r="Y39" i="5" s="1"/>
  <c r="S34" i="5"/>
  <c r="T34" i="5" s="1"/>
  <c r="U34" i="5" s="1"/>
  <c r="X34" i="5" s="1"/>
  <c r="Y34" i="5" s="1"/>
  <c r="S26" i="5"/>
  <c r="T26" i="5" s="1"/>
  <c r="U26" i="5" s="1"/>
  <c r="X26" i="5" s="1"/>
  <c r="Y26" i="5" s="1"/>
  <c r="S21" i="5"/>
  <c r="T21" i="5" s="1"/>
  <c r="U21" i="5" s="1"/>
  <c r="X21" i="5" s="1"/>
  <c r="Y21" i="5" s="1"/>
  <c r="S16" i="5"/>
  <c r="T16" i="5" s="1"/>
  <c r="U16" i="5" s="1"/>
  <c r="S9" i="5"/>
  <c r="T9" i="5" s="1"/>
  <c r="U9" i="5" s="1"/>
  <c r="X9" i="5" s="1"/>
  <c r="Y9" i="5" s="1"/>
  <c r="S50" i="5"/>
  <c r="T50" i="5" s="1"/>
  <c r="U50" i="5" s="1"/>
  <c r="X50" i="5" s="1"/>
  <c r="Y50" i="5" s="1"/>
  <c r="S32" i="5"/>
  <c r="T32" i="5" s="1"/>
  <c r="U32" i="5" s="1"/>
  <c r="X32" i="5" s="1"/>
  <c r="Y32" i="5" s="1"/>
  <c r="S20" i="5"/>
  <c r="T20" i="5" s="1"/>
  <c r="U20" i="5" s="1"/>
  <c r="S258" i="5"/>
  <c r="S241" i="5"/>
  <c r="S212" i="5"/>
  <c r="S192" i="5"/>
  <c r="S171" i="5"/>
  <c r="S148" i="5"/>
  <c r="T148" i="5" s="1"/>
  <c r="U148" i="5" s="1"/>
  <c r="X148" i="5" s="1"/>
  <c r="Y148" i="5" s="1"/>
  <c r="S132" i="5"/>
  <c r="T132" i="5" s="1"/>
  <c r="U132" i="5" s="1"/>
  <c r="X132" i="5" s="1"/>
  <c r="Y132" i="5" s="1"/>
  <c r="S112" i="5"/>
  <c r="T112" i="5" s="1"/>
  <c r="U112" i="5" s="1"/>
  <c r="X112" i="5" s="1"/>
  <c r="Y112" i="5" s="1"/>
  <c r="S100" i="5"/>
  <c r="T100" i="5" s="1"/>
  <c r="U100" i="5" s="1"/>
  <c r="X100" i="5" s="1"/>
  <c r="Y100" i="5" s="1"/>
  <c r="S92" i="5"/>
  <c r="T92" i="5" s="1"/>
  <c r="U92" i="5" s="1"/>
  <c r="X92" i="5" s="1"/>
  <c r="Y92" i="5" s="1"/>
  <c r="S86" i="5"/>
  <c r="T86" i="5" s="1"/>
  <c r="U86" i="5" s="1"/>
  <c r="X86" i="5" s="1"/>
  <c r="Y86" i="5" s="1"/>
  <c r="S80" i="5"/>
  <c r="T80" i="5" s="1"/>
  <c r="U80" i="5" s="1"/>
  <c r="S70" i="5"/>
  <c r="T70" i="5" s="1"/>
  <c r="U70" i="5" s="1"/>
  <c r="X70" i="5" s="1"/>
  <c r="Y70" i="5" s="1"/>
  <c r="S65" i="5"/>
  <c r="T65" i="5" s="1"/>
  <c r="U65" i="5" s="1"/>
  <c r="S59" i="5"/>
  <c r="T59" i="5" s="1"/>
  <c r="U59" i="5" s="1"/>
  <c r="X59" i="5" s="1"/>
  <c r="Y59" i="5" s="1"/>
  <c r="S54" i="5"/>
  <c r="T54" i="5" s="1"/>
  <c r="U54" i="5" s="1"/>
  <c r="S48" i="5"/>
  <c r="T48" i="5" s="1"/>
  <c r="U48" i="5" s="1"/>
  <c r="S40" i="5"/>
  <c r="T40" i="5" s="1"/>
  <c r="U40" i="5" s="1"/>
  <c r="S35" i="5"/>
  <c r="T35" i="5" s="1"/>
  <c r="U35" i="5" s="1"/>
  <c r="X35" i="5" s="1"/>
  <c r="Y35" i="5" s="1"/>
  <c r="S29" i="5"/>
  <c r="T29" i="5" s="1"/>
  <c r="U29" i="5" s="1"/>
  <c r="X29" i="5" s="1"/>
  <c r="Y29" i="5" s="1"/>
  <c r="S22" i="5"/>
  <c r="T22" i="5" s="1"/>
  <c r="U22" i="5" s="1"/>
  <c r="S17" i="5"/>
  <c r="T17" i="5" s="1"/>
  <c r="U17" i="5" s="1"/>
  <c r="X17" i="5" s="1"/>
  <c r="Y17" i="5" s="1"/>
  <c r="S12" i="5"/>
  <c r="T12" i="5" s="1"/>
  <c r="U12" i="5" s="1"/>
  <c r="S250" i="5"/>
  <c r="S231" i="5"/>
  <c r="S203" i="5"/>
  <c r="S183" i="5"/>
  <c r="S158" i="5"/>
  <c r="T158" i="5" s="1"/>
  <c r="U158" i="5" s="1"/>
  <c r="S140" i="5"/>
  <c r="T140" i="5" s="1"/>
  <c r="U140" i="5" s="1"/>
  <c r="X140" i="5" s="1"/>
  <c r="Y140" i="5" s="1"/>
  <c r="S122" i="5"/>
  <c r="T122" i="5" s="1"/>
  <c r="U122" i="5" s="1"/>
  <c r="S104" i="5"/>
  <c r="T104" i="5" s="1"/>
  <c r="U104" i="5" s="1"/>
  <c r="S96" i="5"/>
  <c r="T96" i="5" s="1"/>
  <c r="U96" i="5" s="1"/>
  <c r="X96" i="5" s="1"/>
  <c r="Y96" i="5" s="1"/>
  <c r="S88" i="5"/>
  <c r="T88" i="5" s="1"/>
  <c r="U88" i="5" s="1"/>
  <c r="Y88" i="5" s="1"/>
  <c r="S83" i="5"/>
  <c r="T83" i="5" s="1"/>
  <c r="U83" i="5" s="1"/>
  <c r="S75" i="5"/>
  <c r="T75" i="5" s="1"/>
  <c r="U75" i="5" s="1"/>
  <c r="S67" i="5"/>
  <c r="T67" i="5" s="1"/>
  <c r="U67" i="5" s="1"/>
  <c r="X67" i="5" s="1"/>
  <c r="Y67" i="5" s="1"/>
  <c r="S62" i="5"/>
  <c r="T62" i="5" s="1"/>
  <c r="U62" i="5" s="1"/>
  <c r="S57" i="5"/>
  <c r="T57" i="5" s="1"/>
  <c r="U57" i="5" s="1"/>
  <c r="S43" i="5"/>
  <c r="T43" i="5" s="1"/>
  <c r="U43" i="5" s="1"/>
  <c r="S38" i="5"/>
  <c r="T38" i="5" s="1"/>
  <c r="U38" i="5" s="1"/>
  <c r="X38" i="5" s="1"/>
  <c r="Y38" i="5" s="1"/>
  <c r="S25" i="5"/>
  <c r="T25" i="5" s="1"/>
  <c r="U25" i="5" s="1"/>
  <c r="X25" i="5" s="1"/>
  <c r="Y25" i="5" s="1"/>
  <c r="S14" i="5"/>
  <c r="T14" i="5" s="1"/>
  <c r="U14" i="5" s="1"/>
  <c r="X14" i="5" s="1"/>
  <c r="Y14" i="5" s="1"/>
  <c r="S8" i="5"/>
  <c r="T8" i="5" s="1"/>
  <c r="U8" i="5" s="1"/>
  <c r="S5" i="5"/>
  <c r="V104" i="5" l="1"/>
  <c r="Y104" i="5"/>
  <c r="Z104" i="5" s="1"/>
  <c r="V41" i="5"/>
  <c r="Y41" i="5"/>
  <c r="V122" i="5"/>
  <c r="Y122" i="5"/>
  <c r="Z122" i="5" s="1"/>
  <c r="V40" i="5"/>
  <c r="Y40" i="5"/>
  <c r="Z40" i="5" s="1"/>
  <c r="V62" i="5"/>
  <c r="X62" i="5"/>
  <c r="Y62" i="5" s="1"/>
  <c r="Z62" i="5" s="1"/>
  <c r="V48" i="5"/>
  <c r="X48" i="5"/>
  <c r="Y48" i="5" s="1"/>
  <c r="Z53" i="5" s="1"/>
  <c r="V58" i="5"/>
  <c r="X58" i="5"/>
  <c r="Y58" i="5" s="1"/>
  <c r="Z58" i="5" s="1"/>
  <c r="V111" i="5"/>
  <c r="X111" i="5"/>
  <c r="Y111" i="5" s="1"/>
  <c r="Z114" i="5" s="1"/>
  <c r="V147" i="5"/>
  <c r="X147" i="5"/>
  <c r="Y147" i="5" s="1"/>
  <c r="Z147" i="5" s="1"/>
  <c r="V158" i="5"/>
  <c r="X158" i="5"/>
  <c r="Y158" i="5" s="1"/>
  <c r="Z161" i="5" s="1"/>
  <c r="V54" i="5"/>
  <c r="X54" i="5"/>
  <c r="Y54" i="5" s="1"/>
  <c r="Z54" i="5" s="1"/>
  <c r="V20" i="5"/>
  <c r="X20" i="5"/>
  <c r="Y20" i="5" s="1"/>
  <c r="Z20" i="5" s="1"/>
  <c r="V16" i="5"/>
  <c r="X16" i="5"/>
  <c r="Y16" i="5" s="1"/>
  <c r="Z16" i="5" s="1"/>
  <c r="V18" i="5"/>
  <c r="X18" i="5"/>
  <c r="Y18" i="5" s="1"/>
  <c r="Z18" i="5" s="1"/>
  <c r="V152" i="5"/>
  <c r="X152" i="5"/>
  <c r="Y152" i="5" s="1"/>
  <c r="Z152" i="5" s="1"/>
  <c r="V246" i="5"/>
  <c r="X246" i="5"/>
  <c r="Y246" i="5" s="1"/>
  <c r="V115" i="5"/>
  <c r="X115" i="5"/>
  <c r="Y115" i="5" s="1"/>
  <c r="Z115" i="5" s="1"/>
  <c r="V151" i="5"/>
  <c r="X151" i="5"/>
  <c r="Y151" i="5" s="1"/>
  <c r="Z151" i="5" s="1"/>
  <c r="V123" i="5"/>
  <c r="X123" i="5"/>
  <c r="Y123" i="5" s="1"/>
  <c r="V6" i="5"/>
  <c r="X6" i="5"/>
  <c r="Y6" i="5" s="1"/>
  <c r="V23" i="5"/>
  <c r="X23" i="5"/>
  <c r="Y23" i="5" s="1"/>
  <c r="Z23" i="5" s="1"/>
  <c r="V261" i="5"/>
  <c r="X261" i="5"/>
  <c r="Y261" i="5" s="1"/>
  <c r="Z260" i="5" s="1"/>
  <c r="V8" i="5"/>
  <c r="X8" i="5"/>
  <c r="Y8" i="5" s="1"/>
  <c r="Z8" i="5" s="1"/>
  <c r="V43" i="5"/>
  <c r="X43" i="5"/>
  <c r="Y43" i="5" s="1"/>
  <c r="Z43" i="5" s="1"/>
  <c r="V75" i="5"/>
  <c r="X75" i="5"/>
  <c r="Y75" i="5" s="1"/>
  <c r="Z79" i="5" s="1"/>
  <c r="V12" i="5"/>
  <c r="X12" i="5"/>
  <c r="Y12" i="5" s="1"/>
  <c r="Z14" i="5" s="1"/>
  <c r="V99" i="5"/>
  <c r="X99" i="5"/>
  <c r="Y99" i="5" s="1"/>
  <c r="Z99" i="5" s="1"/>
  <c r="V24" i="5"/>
  <c r="X24" i="5"/>
  <c r="Y24" i="5" s="1"/>
  <c r="Z24" i="5" s="1"/>
  <c r="V103" i="5"/>
  <c r="X103" i="5"/>
  <c r="Y103" i="5" s="1"/>
  <c r="Z103" i="5" s="1"/>
  <c r="V102" i="5"/>
  <c r="X102" i="5"/>
  <c r="Y102" i="5" s="1"/>
  <c r="V155" i="5"/>
  <c r="X155" i="5"/>
  <c r="Y155" i="5" s="1"/>
  <c r="Z155" i="5" s="1"/>
  <c r="V27" i="5"/>
  <c r="X27" i="5"/>
  <c r="Y27" i="5" s="1"/>
  <c r="Z26" i="5" s="1"/>
  <c r="V47" i="5"/>
  <c r="X47" i="5"/>
  <c r="Y47" i="5" s="1"/>
  <c r="Z46" i="5" s="1"/>
  <c r="V64" i="5"/>
  <c r="X64" i="5"/>
  <c r="Y64" i="5" s="1"/>
  <c r="Z63" i="5" s="1"/>
  <c r="V22" i="5"/>
  <c r="X22" i="5"/>
  <c r="Y22" i="5" s="1"/>
  <c r="Z22" i="5" s="1"/>
  <c r="V136" i="5"/>
  <c r="X136" i="5"/>
  <c r="Y136" i="5" s="1"/>
  <c r="Z136" i="5" s="1"/>
  <c r="V137" i="5"/>
  <c r="X137" i="5"/>
  <c r="Y137" i="5" s="1"/>
  <c r="Z145" i="5" s="1"/>
  <c r="V80" i="5"/>
  <c r="X80" i="5"/>
  <c r="Y80" i="5" s="1"/>
  <c r="Z80" i="5" s="1"/>
  <c r="V57" i="5"/>
  <c r="X57" i="5"/>
  <c r="Y57" i="5" s="1"/>
  <c r="Z57" i="5" s="1"/>
  <c r="V83" i="5"/>
  <c r="X83" i="5"/>
  <c r="Y83" i="5" s="1"/>
  <c r="Z98" i="5" s="1"/>
  <c r="V65" i="5"/>
  <c r="X65" i="5"/>
  <c r="Y65" i="5" s="1"/>
  <c r="Z74" i="5" s="1"/>
  <c r="V30" i="5"/>
  <c r="X30" i="5"/>
  <c r="Y30" i="5" s="1"/>
  <c r="Z28" i="5" s="1"/>
  <c r="V107" i="5"/>
  <c r="X107" i="5"/>
  <c r="Y107" i="5" s="1"/>
  <c r="Z110" i="5" s="1"/>
  <c r="V125" i="5"/>
  <c r="X125" i="5"/>
  <c r="Y125" i="5" s="1"/>
  <c r="Z134" i="5" s="1"/>
  <c r="V15" i="5"/>
  <c r="X15" i="5"/>
  <c r="Y15" i="5" s="1"/>
  <c r="Z15" i="5" s="1"/>
  <c r="V124" i="5"/>
  <c r="X124" i="5"/>
  <c r="Y124" i="5" s="1"/>
  <c r="Z124" i="5" s="1"/>
  <c r="V92" i="5"/>
  <c r="V38" i="5"/>
  <c r="V67" i="5"/>
  <c r="V96" i="5"/>
  <c r="V29" i="5"/>
  <c r="V112" i="5"/>
  <c r="V39" i="5"/>
  <c r="V63" i="5"/>
  <c r="V91" i="5"/>
  <c r="V144" i="5"/>
  <c r="V66" i="5"/>
  <c r="V95" i="5"/>
  <c r="V98" i="5"/>
  <c r="V135" i="5"/>
  <c r="V141" i="5"/>
  <c r="V159" i="5"/>
  <c r="V60" i="5"/>
  <c r="V81" i="5"/>
  <c r="V97" i="5"/>
  <c r="V114" i="5"/>
  <c r="V134" i="5"/>
  <c r="V150" i="5"/>
  <c r="V35" i="5"/>
  <c r="V59" i="5"/>
  <c r="V86" i="5"/>
  <c r="V132" i="5"/>
  <c r="V32" i="5"/>
  <c r="V21" i="5"/>
  <c r="V44" i="5"/>
  <c r="V69" i="5"/>
  <c r="V49" i="5"/>
  <c r="V71" i="5"/>
  <c r="V139" i="5"/>
  <c r="V109" i="5"/>
  <c r="V127" i="5"/>
  <c r="V145" i="5"/>
  <c r="V11" i="5"/>
  <c r="V85" i="5"/>
  <c r="V101" i="5"/>
  <c r="V119" i="5"/>
  <c r="V138" i="5"/>
  <c r="V14" i="5"/>
  <c r="V17" i="5"/>
  <c r="V148" i="5"/>
  <c r="V50" i="5"/>
  <c r="V26" i="5"/>
  <c r="V53" i="5"/>
  <c r="V79" i="5"/>
  <c r="V108" i="5"/>
  <c r="V7" i="5"/>
  <c r="V55" i="5"/>
  <c r="V82" i="5"/>
  <c r="V116" i="5"/>
  <c r="V90" i="5"/>
  <c r="V143" i="5"/>
  <c r="V113" i="5"/>
  <c r="V133" i="5"/>
  <c r="V149" i="5"/>
  <c r="V33" i="5"/>
  <c r="V51" i="5"/>
  <c r="V68" i="5"/>
  <c r="V89" i="5"/>
  <c r="V142" i="5"/>
  <c r="V161" i="5"/>
  <c r="V25" i="5"/>
  <c r="V88" i="5"/>
  <c r="V140" i="5"/>
  <c r="V70" i="5"/>
  <c r="V100" i="5"/>
  <c r="V9" i="5"/>
  <c r="V34" i="5"/>
  <c r="V84" i="5"/>
  <c r="V126" i="5"/>
  <c r="V13" i="5"/>
  <c r="V36" i="5"/>
  <c r="V61" i="5"/>
  <c r="V87" i="5"/>
  <c r="V94" i="5"/>
  <c r="V131" i="5"/>
  <c r="V118" i="5"/>
  <c r="V153" i="5"/>
  <c r="V19" i="5"/>
  <c r="V37" i="5"/>
  <c r="V56" i="5"/>
  <c r="V74" i="5"/>
  <c r="V93" i="5"/>
  <c r="V110" i="5"/>
  <c r="V128" i="5"/>
  <c r="Z102" i="5"/>
  <c r="U154" i="5"/>
  <c r="X154" i="5" s="1"/>
  <c r="Y154" i="5" s="1"/>
  <c r="Z153" i="5" s="1"/>
  <c r="Z123" i="5"/>
  <c r="T163" i="5"/>
  <c r="U163" i="5" s="1"/>
  <c r="X163" i="5" s="1"/>
  <c r="Y163" i="5" s="1"/>
  <c r="T254" i="5"/>
  <c r="U254" i="5" s="1"/>
  <c r="X254" i="5" s="1"/>
  <c r="Y254" i="5" s="1"/>
  <c r="T175" i="5"/>
  <c r="U175" i="5" s="1"/>
  <c r="Y175" i="5" s="1"/>
  <c r="T263" i="5"/>
  <c r="U263" i="5" s="1"/>
  <c r="X263" i="5" s="1"/>
  <c r="Y263" i="5" s="1"/>
  <c r="T120" i="5"/>
  <c r="U120" i="5" s="1"/>
  <c r="X120" i="5" s="1"/>
  <c r="Y120" i="5" s="1"/>
  <c r="T202" i="5"/>
  <c r="U202" i="5" s="1"/>
  <c r="T249" i="5"/>
  <c r="U249" i="5" s="1"/>
  <c r="X249" i="5" s="1"/>
  <c r="Y249" i="5" s="1"/>
  <c r="T188" i="5"/>
  <c r="U188" i="5" s="1"/>
  <c r="X188" i="5" s="1"/>
  <c r="Y188" i="5" s="1"/>
  <c r="T209" i="5"/>
  <c r="U209" i="5" s="1"/>
  <c r="X209" i="5" s="1"/>
  <c r="Y209" i="5" s="1"/>
  <c r="T238" i="5"/>
  <c r="U238" i="5" s="1"/>
  <c r="X238" i="5" s="1"/>
  <c r="Y238" i="5" s="1"/>
  <c r="T255" i="5"/>
  <c r="U255" i="5" s="1"/>
  <c r="X255" i="5" s="1"/>
  <c r="Y255" i="5" s="1"/>
  <c r="T231" i="5"/>
  <c r="U231" i="5" s="1"/>
  <c r="T171" i="5"/>
  <c r="U171" i="5" s="1"/>
  <c r="Y171" i="5" s="1"/>
  <c r="T258" i="5"/>
  <c r="U258" i="5" s="1"/>
  <c r="T208" i="5"/>
  <c r="U208" i="5" s="1"/>
  <c r="T221" i="5"/>
  <c r="U221" i="5" s="1"/>
  <c r="X221" i="5" s="1"/>
  <c r="Y221" i="5" s="1"/>
  <c r="T169" i="5"/>
  <c r="U169" i="5" s="1"/>
  <c r="X169" i="5" s="1"/>
  <c r="Y169" i="5" s="1"/>
  <c r="T190" i="5"/>
  <c r="U190" i="5" s="1"/>
  <c r="X190" i="5" s="1"/>
  <c r="Y190" i="5" s="1"/>
  <c r="T211" i="5"/>
  <c r="U211" i="5" s="1"/>
  <c r="X211" i="5" s="1"/>
  <c r="Y211" i="5" s="1"/>
  <c r="T240" i="5"/>
  <c r="U240" i="5" s="1"/>
  <c r="T257" i="5"/>
  <c r="U257" i="5" s="1"/>
  <c r="X257" i="5" s="1"/>
  <c r="Y257" i="5" s="1"/>
  <c r="T177" i="5"/>
  <c r="U177" i="5" s="1"/>
  <c r="X177" i="5" s="1"/>
  <c r="Y177" i="5" s="1"/>
  <c r="T200" i="5"/>
  <c r="U200" i="5" s="1"/>
  <c r="X200" i="5" s="1"/>
  <c r="Y200" i="5" s="1"/>
  <c r="T222" i="5"/>
  <c r="U222" i="5" s="1"/>
  <c r="Y222" i="5" s="1"/>
  <c r="Z222" i="5" s="1"/>
  <c r="T247" i="5"/>
  <c r="U247" i="5" s="1"/>
  <c r="X247" i="5" s="1"/>
  <c r="Y247" i="5" s="1"/>
  <c r="T264" i="5"/>
  <c r="U264" i="5" s="1"/>
  <c r="T146" i="5"/>
  <c r="U146" i="5" s="1"/>
  <c r="Y146" i="5" s="1"/>
  <c r="T165" i="5"/>
  <c r="U165" i="5" s="1"/>
  <c r="T189" i="5"/>
  <c r="U189" i="5" s="1"/>
  <c r="X189" i="5" s="1"/>
  <c r="Y189" i="5" s="1"/>
  <c r="T210" i="5"/>
  <c r="U210" i="5" s="1"/>
  <c r="T239" i="5"/>
  <c r="U239" i="5" s="1"/>
  <c r="X239" i="5" s="1"/>
  <c r="Y239" i="5" s="1"/>
  <c r="T256" i="5"/>
  <c r="U256" i="5" s="1"/>
  <c r="X256" i="5" s="1"/>
  <c r="Y256" i="5" s="1"/>
  <c r="T250" i="5"/>
  <c r="U250" i="5" s="1"/>
  <c r="X250" i="5" s="1"/>
  <c r="Y250" i="5" s="1"/>
  <c r="T192" i="5"/>
  <c r="U192" i="5" s="1"/>
  <c r="Y192" i="5" s="1"/>
  <c r="T237" i="5"/>
  <c r="U237" i="5" s="1"/>
  <c r="T42" i="5"/>
  <c r="U42" i="5" s="1"/>
  <c r="X42" i="5" s="1"/>
  <c r="Y42" i="5" s="1"/>
  <c r="T174" i="5"/>
  <c r="U174" i="5" s="1"/>
  <c r="X174" i="5" s="1"/>
  <c r="Y174" i="5" s="1"/>
  <c r="T198" i="5"/>
  <c r="U198" i="5" s="1"/>
  <c r="T219" i="5"/>
  <c r="U219" i="5" s="1"/>
  <c r="X219" i="5" s="1"/>
  <c r="Y219" i="5" s="1"/>
  <c r="T245" i="5"/>
  <c r="U245" i="5" s="1"/>
  <c r="T262" i="5"/>
  <c r="U262" i="5" s="1"/>
  <c r="T184" i="5"/>
  <c r="U184" i="5" s="1"/>
  <c r="X184" i="5" s="1"/>
  <c r="Y184" i="5" s="1"/>
  <c r="T204" i="5"/>
  <c r="U204" i="5" s="1"/>
  <c r="X204" i="5" s="1"/>
  <c r="Y204" i="5" s="1"/>
  <c r="T234" i="5"/>
  <c r="U234" i="5" s="1"/>
  <c r="X234" i="5" s="1"/>
  <c r="Y234" i="5" s="1"/>
  <c r="T251" i="5"/>
  <c r="U251" i="5" s="1"/>
  <c r="X251" i="5" s="1"/>
  <c r="Y251" i="5" s="1"/>
  <c r="T173" i="5"/>
  <c r="U173" i="5" s="1"/>
  <c r="Y173" i="5" s="1"/>
  <c r="T197" i="5"/>
  <c r="U197" i="5" s="1"/>
  <c r="T218" i="5"/>
  <c r="U218" i="5" s="1"/>
  <c r="T244" i="5"/>
  <c r="U244" i="5" s="1"/>
  <c r="T183" i="5"/>
  <c r="U183" i="5" s="1"/>
  <c r="T212" i="5"/>
  <c r="U212" i="5" s="1"/>
  <c r="X212" i="5" s="1"/>
  <c r="Y212" i="5" s="1"/>
  <c r="T179" i="5"/>
  <c r="U179" i="5" s="1"/>
  <c r="X179" i="5" s="1"/>
  <c r="Y179" i="5" s="1"/>
  <c r="T225" i="5"/>
  <c r="U225" i="5" s="1"/>
  <c r="T164" i="5"/>
  <c r="U164" i="5" s="1"/>
  <c r="T178" i="5"/>
  <c r="U178" i="5" s="1"/>
  <c r="X178" i="5" s="1"/>
  <c r="Y178" i="5" s="1"/>
  <c r="T201" i="5"/>
  <c r="U201" i="5" s="1"/>
  <c r="X201" i="5" s="1"/>
  <c r="Y201" i="5" s="1"/>
  <c r="T224" i="5"/>
  <c r="U224" i="5" s="1"/>
  <c r="T248" i="5"/>
  <c r="U248" i="5" s="1"/>
  <c r="X248" i="5" s="1"/>
  <c r="Y248" i="5" s="1"/>
  <c r="T265" i="5"/>
  <c r="U265" i="5" s="1"/>
  <c r="T5" i="5"/>
  <c r="T203" i="5"/>
  <c r="U203" i="5" s="1"/>
  <c r="Y203" i="5" s="1"/>
  <c r="T241" i="5"/>
  <c r="U241" i="5" s="1"/>
  <c r="X241" i="5" s="1"/>
  <c r="Y241" i="5" s="1"/>
  <c r="T187" i="5"/>
  <c r="U187" i="5" s="1"/>
  <c r="X187" i="5" s="1"/>
  <c r="Y187" i="5" s="1"/>
  <c r="T199" i="5"/>
  <c r="U199" i="5" s="1"/>
  <c r="X199" i="5" s="1"/>
  <c r="Y199" i="5" s="1"/>
  <c r="T162" i="5"/>
  <c r="U162" i="5" s="1"/>
  <c r="T186" i="5"/>
  <c r="U186" i="5" s="1"/>
  <c r="T207" i="5"/>
  <c r="U207" i="5" s="1"/>
  <c r="X207" i="5" s="1"/>
  <c r="Y207" i="5" s="1"/>
  <c r="T236" i="5"/>
  <c r="U236" i="5" s="1"/>
  <c r="X236" i="5" s="1"/>
  <c r="Y236" i="5" s="1"/>
  <c r="T253" i="5"/>
  <c r="U253" i="5" s="1"/>
  <c r="X253" i="5" s="1"/>
  <c r="Y253" i="5" s="1"/>
  <c r="T172" i="5"/>
  <c r="U172" i="5" s="1"/>
  <c r="X172" i="5" s="1"/>
  <c r="Y172" i="5" s="1"/>
  <c r="T196" i="5"/>
  <c r="U196" i="5" s="1"/>
  <c r="X196" i="5" s="1"/>
  <c r="Y196" i="5" s="1"/>
  <c r="T213" i="5"/>
  <c r="U213" i="5" s="1"/>
  <c r="X213" i="5" s="1"/>
  <c r="Y213" i="5" s="1"/>
  <c r="T243" i="5"/>
  <c r="U243" i="5" s="1"/>
  <c r="X243" i="5" s="1"/>
  <c r="Y243" i="5" s="1"/>
  <c r="T259" i="5"/>
  <c r="U259" i="5" s="1"/>
  <c r="T106" i="5"/>
  <c r="U106" i="5" s="1"/>
  <c r="X106" i="5" s="1"/>
  <c r="Y106" i="5" s="1"/>
  <c r="T185" i="5"/>
  <c r="U185" i="5" s="1"/>
  <c r="X185" i="5" s="1"/>
  <c r="Y185" i="5" s="1"/>
  <c r="T205" i="5"/>
  <c r="U205" i="5" s="1"/>
  <c r="X205" i="5" s="1"/>
  <c r="Y205" i="5" s="1"/>
  <c r="T235" i="5"/>
  <c r="U235" i="5" s="1"/>
  <c r="X235" i="5" s="1"/>
  <c r="Y235" i="5" s="1"/>
  <c r="T252" i="5"/>
  <c r="U252" i="5" s="1"/>
  <c r="X252" i="5" s="1"/>
  <c r="Y252" i="5" s="1"/>
  <c r="Z246" i="5"/>
  <c r="Z256" i="5" l="1"/>
  <c r="Z41" i="5"/>
  <c r="V231" i="5"/>
  <c r="Y231" i="5"/>
  <c r="Z236" i="5" s="1"/>
  <c r="V222" i="5"/>
  <c r="V225" i="5"/>
  <c r="X225" i="5"/>
  <c r="Y225" i="5" s="1"/>
  <c r="V244" i="5"/>
  <c r="X244" i="5"/>
  <c r="Y244" i="5" s="1"/>
  <c r="Z244" i="5" s="1"/>
  <c r="V245" i="5"/>
  <c r="X245" i="5"/>
  <c r="Y245" i="5" s="1"/>
  <c r="V265" i="5"/>
  <c r="X265" i="5"/>
  <c r="Y265" i="5" s="1"/>
  <c r="V197" i="5"/>
  <c r="X197" i="5"/>
  <c r="Y197" i="5" s="1"/>
  <c r="Z196" i="5" s="1"/>
  <c r="V237" i="5"/>
  <c r="X237" i="5"/>
  <c r="Y237" i="5" s="1"/>
  <c r="Z237" i="5" s="1"/>
  <c r="V208" i="5"/>
  <c r="X208" i="5"/>
  <c r="Y208" i="5" s="1"/>
  <c r="Z208" i="5" s="1"/>
  <c r="V162" i="5"/>
  <c r="X162" i="5"/>
  <c r="Y162" i="5" s="1"/>
  <c r="Z162" i="5" s="1"/>
  <c r="V224" i="5"/>
  <c r="X224" i="5"/>
  <c r="Y224" i="5" s="1"/>
  <c r="Z224" i="5" s="1"/>
  <c r="V262" i="5"/>
  <c r="X262" i="5"/>
  <c r="Y262" i="5" s="1"/>
  <c r="V218" i="5"/>
  <c r="X218" i="5"/>
  <c r="Y218" i="5" s="1"/>
  <c r="Z218" i="5" s="1"/>
  <c r="V165" i="5"/>
  <c r="X165" i="5"/>
  <c r="Y165" i="5" s="1"/>
  <c r="Z182" i="5" s="1"/>
  <c r="V240" i="5"/>
  <c r="X240" i="5"/>
  <c r="Y240" i="5" s="1"/>
  <c r="Z243" i="5" s="1"/>
  <c r="V259" i="5"/>
  <c r="X259" i="5"/>
  <c r="Y259" i="5" s="1"/>
  <c r="V186" i="5"/>
  <c r="X186" i="5"/>
  <c r="Y186" i="5" s="1"/>
  <c r="Z195" i="5" s="1"/>
  <c r="V164" i="5"/>
  <c r="X164" i="5"/>
  <c r="Y164" i="5" s="1"/>
  <c r="Z163" i="5" s="1"/>
  <c r="V183" i="5"/>
  <c r="X183" i="5"/>
  <c r="Y183" i="5" s="1"/>
  <c r="Z183" i="5" s="1"/>
  <c r="V198" i="5"/>
  <c r="X198" i="5"/>
  <c r="Y198" i="5" s="1"/>
  <c r="Z198" i="5" s="1"/>
  <c r="V210" i="5"/>
  <c r="X210" i="5"/>
  <c r="Y210" i="5" s="1"/>
  <c r="Z210" i="5" s="1"/>
  <c r="V264" i="5"/>
  <c r="X264" i="5"/>
  <c r="Y264" i="5" s="1"/>
  <c r="Z263" i="5" s="1"/>
  <c r="V258" i="5"/>
  <c r="X258" i="5"/>
  <c r="Y258" i="5" s="1"/>
  <c r="Z257" i="5" s="1"/>
  <c r="V202" i="5"/>
  <c r="X202" i="5"/>
  <c r="Y202" i="5" s="1"/>
  <c r="Z202" i="5" s="1"/>
  <c r="V106" i="5"/>
  <c r="V207" i="5"/>
  <c r="V187" i="5"/>
  <c r="V178" i="5"/>
  <c r="V212" i="5"/>
  <c r="V239" i="5"/>
  <c r="V200" i="5"/>
  <c r="V211" i="5"/>
  <c r="V255" i="5"/>
  <c r="V175" i="5"/>
  <c r="V172" i="5"/>
  <c r="V241" i="5"/>
  <c r="V248" i="5"/>
  <c r="V184" i="5"/>
  <c r="V192" i="5"/>
  <c r="V205" i="5"/>
  <c r="V243" i="5"/>
  <c r="V253" i="5"/>
  <c r="V203" i="5"/>
  <c r="V251" i="5"/>
  <c r="V174" i="5"/>
  <c r="V250" i="5"/>
  <c r="V189" i="5"/>
  <c r="V247" i="5"/>
  <c r="V257" i="5"/>
  <c r="V169" i="5"/>
  <c r="V171" i="5"/>
  <c r="V209" i="5"/>
  <c r="V120" i="5"/>
  <c r="V163" i="5"/>
  <c r="V154" i="5"/>
  <c r="V252" i="5"/>
  <c r="V196" i="5"/>
  <c r="V204" i="5"/>
  <c r="V219" i="5"/>
  <c r="V146" i="5"/>
  <c r="V249" i="5"/>
  <c r="V235" i="5"/>
  <c r="V173" i="5"/>
  <c r="V177" i="5"/>
  <c r="V190" i="5"/>
  <c r="V238" i="5"/>
  <c r="V254" i="5"/>
  <c r="V185" i="5"/>
  <c r="V213" i="5"/>
  <c r="V236" i="5"/>
  <c r="V199" i="5"/>
  <c r="V201" i="5"/>
  <c r="V179" i="5"/>
  <c r="V234" i="5"/>
  <c r="V42" i="5"/>
  <c r="V256" i="5"/>
  <c r="V221" i="5"/>
  <c r="V188" i="5"/>
  <c r="V263" i="5"/>
  <c r="Z174" i="5"/>
  <c r="Z254" i="5"/>
  <c r="Z245" i="5"/>
  <c r="Z259" i="5"/>
  <c r="Z265" i="5"/>
  <c r="Z225" i="5"/>
  <c r="Z262" i="5"/>
  <c r="Z190" i="5"/>
  <c r="Z175" i="5"/>
  <c r="Z250" i="5"/>
  <c r="Z253" i="5"/>
  <c r="U5" i="5"/>
  <c r="T277" i="5"/>
  <c r="Z255" i="5"/>
  <c r="Z249" i="5"/>
  <c r="Z106" i="5"/>
  <c r="Z188" i="5"/>
  <c r="Z165" i="5"/>
  <c r="Z234" i="5"/>
  <c r="Z248" i="5"/>
  <c r="Z240" i="5"/>
  <c r="Z235" i="5"/>
  <c r="Z241" i="5"/>
  <c r="Z177" i="5"/>
  <c r="Z247" i="5"/>
  <c r="Z251" i="5"/>
  <c r="Z169" i="5"/>
  <c r="Z231" i="5"/>
  <c r="Z179" i="5"/>
  <c r="Z171" i="5"/>
  <c r="Z178" i="5"/>
  <c r="Z172" i="5"/>
  <c r="Z189" i="5"/>
  <c r="Z252" i="5"/>
  <c r="Z37" i="5"/>
  <c r="Z69" i="5"/>
  <c r="Z95" i="5"/>
  <c r="Z70" i="5"/>
  <c r="Z83" i="5"/>
  <c r="Z140" i="5"/>
  <c r="Z38" i="5"/>
  <c r="Z71" i="5"/>
  <c r="Z84" i="5"/>
  <c r="Z137" i="5"/>
  <c r="Z135" i="5"/>
  <c r="Z68" i="5"/>
  <c r="Z146" i="5"/>
  <c r="Z158" i="5"/>
  <c r="Z39" i="5"/>
  <c r="Z97" i="5"/>
  <c r="Z138" i="5"/>
  <c r="Z85" i="5"/>
  <c r="Z159" i="5"/>
  <c r="Z109" i="5"/>
  <c r="Z144" i="5"/>
  <c r="Z13" i="5"/>
  <c r="Z93" i="5"/>
  <c r="Z107" i="5"/>
  <c r="Z143" i="5"/>
  <c r="Z36" i="5"/>
  <c r="Z87" i="5"/>
  <c r="Z108" i="5"/>
  <c r="Z51" i="5"/>
  <c r="Z48" i="5"/>
  <c r="Z96" i="5"/>
  <c r="Z35" i="5"/>
  <c r="Z65" i="5"/>
  <c r="Z131" i="5"/>
  <c r="Z92" i="5"/>
  <c r="Z86" i="5"/>
  <c r="Z67" i="5"/>
  <c r="Z113" i="5"/>
  <c r="Z90" i="5"/>
  <c r="Z120" i="5"/>
  <c r="Z91" i="5"/>
  <c r="Z32" i="5"/>
  <c r="Z141" i="5"/>
  <c r="Z33" i="5"/>
  <c r="Z132" i="5"/>
  <c r="Z128" i="5"/>
  <c r="Z89" i="5"/>
  <c r="Z139" i="5"/>
  <c r="Z125" i="5"/>
  <c r="Z75" i="5"/>
  <c r="Z133" i="5"/>
  <c r="Z12" i="5"/>
  <c r="Z34" i="5"/>
  <c r="Z126" i="5"/>
  <c r="Z127" i="5"/>
  <c r="Z49" i="5"/>
  <c r="Z111" i="5"/>
  <c r="Z50" i="5"/>
  <c r="Z142" i="5"/>
  <c r="Z94" i="5"/>
  <c r="Z66" i="5"/>
  <c r="X5" i="5" l="1"/>
  <c r="V5" i="5"/>
  <c r="V2" i="5" s="1"/>
  <c r="Y5" i="5" l="1"/>
  <c r="X2" i="5"/>
  <c r="Z5" i="5" l="1"/>
  <c r="Z2" i="5" s="1"/>
  <c r="S2" i="5"/>
  <c r="U277" i="5"/>
  <c r="T278" i="5" s="1"/>
  <c r="T2" i="5" s="1"/>
  <c r="Y2" i="5"/>
  <c r="U2" i="5" l="1"/>
</calcChain>
</file>

<file path=xl/sharedStrings.xml><?xml version="1.0" encoding="utf-8"?>
<sst xmlns="http://schemas.openxmlformats.org/spreadsheetml/2006/main" count="1740" uniqueCount="642">
  <si>
    <t>žadatel</t>
  </si>
  <si>
    <t>IČ</t>
  </si>
  <si>
    <t>ulice, číslo</t>
  </si>
  <si>
    <t>PSČ, obec</t>
  </si>
  <si>
    <t>název (dle RES)</t>
  </si>
  <si>
    <t>adresa (dle RES)</t>
  </si>
  <si>
    <t>číslo žádosti</t>
  </si>
  <si>
    <t>celkové součty</t>
  </si>
  <si>
    <t>komentář hodnotitele</t>
  </si>
  <si>
    <t>Cesta do světa - Slunečnice, o.s.</t>
  </si>
  <si>
    <t>Fügnerova 355/16</t>
  </si>
  <si>
    <t>405 02 Děčín</t>
  </si>
  <si>
    <t>432 01 Kadaň</t>
  </si>
  <si>
    <t>Kréta 158</t>
  </si>
  <si>
    <t>Dvořákova 1331/20</t>
  </si>
  <si>
    <t>440 01 Louny</t>
  </si>
  <si>
    <t>Chomutovská 1619</t>
  </si>
  <si>
    <t>Rakovnická 2502</t>
  </si>
  <si>
    <t>405 01 Děčín</t>
  </si>
  <si>
    <t>druh služby</t>
  </si>
  <si>
    <t>předpokládaná kapacita v roce 2016</t>
  </si>
  <si>
    <t>dotace ÚK v roce 2015</t>
  </si>
  <si>
    <t>celkové náklady v roce 2015</t>
  </si>
  <si>
    <t>celkové náklady služby v roce 2016</t>
  </si>
  <si>
    <t>požadavek na dotaci na službu v roce 2016</t>
  </si>
  <si>
    <t>název služby</t>
  </si>
  <si>
    <t>Asociace vozíčkářů a zdravotně i mentálně postižených v ČR</t>
  </si>
  <si>
    <t>Centrum služeb pro zdravotně postižené Louny o.p.s.</t>
  </si>
  <si>
    <t>Hudečkova 1</t>
  </si>
  <si>
    <t>Centrum pro náhradní rodinnou péči, o.p.s.</t>
  </si>
  <si>
    <t>411 55 Terezín</t>
  </si>
  <si>
    <t>Prosapia o.s., sdružení pro rodinu</t>
  </si>
  <si>
    <t>Rodiče a děti Kadaně, občanské sdružení</t>
  </si>
  <si>
    <t>Fokus Labe</t>
  </si>
  <si>
    <t>Stroupežnického 1372/9</t>
  </si>
  <si>
    <t>400 01 Ústí nad Labem</t>
  </si>
  <si>
    <t>Farní charita Lovosice</t>
  </si>
  <si>
    <t>Nádražní 805</t>
  </si>
  <si>
    <t>410 02 Lovosice</t>
  </si>
  <si>
    <t>Svaz neslyšících a nedoslýchavých v ČR Krajská organizace Ústeckého kraje</t>
  </si>
  <si>
    <t>K.H.Borovského 1853</t>
  </si>
  <si>
    <t>JUDr. Hana Kozáková</t>
  </si>
  <si>
    <t>Klučov 168</t>
  </si>
  <si>
    <t>282 01 Český Brod</t>
  </si>
  <si>
    <t>Sociální agentura, o.p.s.</t>
  </si>
  <si>
    <t>Velká Hradební 484/2</t>
  </si>
  <si>
    <t>Obecně prospěšná společnost Generační centrum</t>
  </si>
  <si>
    <t>403 35 Libouchec</t>
  </si>
  <si>
    <t>Tyfloservis, o.p.s.</t>
  </si>
  <si>
    <t>Libouchec 497</t>
  </si>
  <si>
    <t>Prokopa Diviše 1605/5</t>
  </si>
  <si>
    <t>Arkadie, o.p.s.</t>
  </si>
  <si>
    <t>Purkyňova 2004/10</t>
  </si>
  <si>
    <t>415 01 Teplice</t>
  </si>
  <si>
    <t>Masopust, z.s.</t>
  </si>
  <si>
    <t>nám. Dr. Beneše 1919/23</t>
  </si>
  <si>
    <t>430 01 Chomutov</t>
  </si>
  <si>
    <t>Mírové náměstí 1</t>
  </si>
  <si>
    <t>Stavbařů 2696</t>
  </si>
  <si>
    <t>438 01 Žatec</t>
  </si>
  <si>
    <t>Středisko pro ranou péči Liberec, o.p.s.</t>
  </si>
  <si>
    <t>Matoušova 406/20</t>
  </si>
  <si>
    <t>460 07 Liberec</t>
  </si>
  <si>
    <t>Kostka Krásná Lípa, p.o.</t>
  </si>
  <si>
    <t>Masarykova 1094/4</t>
  </si>
  <si>
    <t>407 46 Krásná Lípa</t>
  </si>
  <si>
    <t>NADĚJE</t>
  </si>
  <si>
    <t>K Brance 11/19e</t>
  </si>
  <si>
    <t>OPORA</t>
  </si>
  <si>
    <t>Jungmannova 1024</t>
  </si>
  <si>
    <t>413 01 Roudnice nad Labem</t>
  </si>
  <si>
    <t>Moskevská 14/1</t>
  </si>
  <si>
    <t>434 01 Most</t>
  </si>
  <si>
    <t>Dobrovolnické centrum, z.s.</t>
  </si>
  <si>
    <t>Diakonie ČCE - Středisko křesťanské pomoci v Litoměřicích</t>
  </si>
  <si>
    <t>Rooseveltova 716/7</t>
  </si>
  <si>
    <t>412 01 Litoměřice</t>
  </si>
  <si>
    <t>Společný život</t>
  </si>
  <si>
    <t>Pod strání 170</t>
  </si>
  <si>
    <t>435 13 Meziboří</t>
  </si>
  <si>
    <t>Poradna pro občanství/Občanská a lidská práva</t>
  </si>
  <si>
    <t>Ječná 548/7</t>
  </si>
  <si>
    <t>120 00 Praha</t>
  </si>
  <si>
    <t>Centrum pomoci pro zdravotně postižené a seniory  o.p.s.</t>
  </si>
  <si>
    <t>Kochova 1185</t>
  </si>
  <si>
    <t>430 12 Chomutov</t>
  </si>
  <si>
    <t>Město Krupka</t>
  </si>
  <si>
    <t>Mariánské náměstí 22</t>
  </si>
  <si>
    <t>417 42 Krupka</t>
  </si>
  <si>
    <t>ENERGIE o.p.s.</t>
  </si>
  <si>
    <t>Hornická 106</t>
  </si>
  <si>
    <t>Poradna pro rodinu a mezilidské vztahy Kadaň</t>
  </si>
  <si>
    <t>Obrnické centrum sociálních služeb</t>
  </si>
  <si>
    <t>Mírová 111</t>
  </si>
  <si>
    <t>435 21 Obrnice</t>
  </si>
  <si>
    <t>Poradna pro rodinu a mezilidské vztahy, o.p.s.</t>
  </si>
  <si>
    <t>CESPO, o.p.s.</t>
  </si>
  <si>
    <t>Hrnčířská 53/18</t>
  </si>
  <si>
    <t>Centrum pro dětský sluch Tamtam, o.p.s.</t>
  </si>
  <si>
    <t>Hábova 1571/22</t>
  </si>
  <si>
    <t>155 00 Praha</t>
  </si>
  <si>
    <t>K srdci klíč, o.p.s.</t>
  </si>
  <si>
    <t>U Jezera 1</t>
  </si>
  <si>
    <t>434 01 Horní Jiřetín</t>
  </si>
  <si>
    <t>Oblastní charita Teplice</t>
  </si>
  <si>
    <t>Thámova 711/20</t>
  </si>
  <si>
    <t>Centrum sociálních služeb Děčín</t>
  </si>
  <si>
    <t>28. října 1155/2</t>
  </si>
  <si>
    <t>Diakonie ČCE - středisko v Praze 5 - Stodůlkách</t>
  </si>
  <si>
    <t>Vlachova 1502/20</t>
  </si>
  <si>
    <t>"Cinka"</t>
  </si>
  <si>
    <t>V Sídlišti 390</t>
  </si>
  <si>
    <t>407 11 Děčín</t>
  </si>
  <si>
    <t>AGENTURA PONDĚLÍ</t>
  </si>
  <si>
    <t>2. polské armády 1094/27</t>
  </si>
  <si>
    <t>408 01 Rumburk</t>
  </si>
  <si>
    <t>Agentura osobní asistenční služby o.s.</t>
  </si>
  <si>
    <t>Jiřího z Poděbrad 1053/85</t>
  </si>
  <si>
    <t>HOSPIC v MOSTĚ, o.p.s.</t>
  </si>
  <si>
    <t>Svážná 1528</t>
  </si>
  <si>
    <t>CEDR - komunitní spolek</t>
  </si>
  <si>
    <t>Křižíkova 918/32</t>
  </si>
  <si>
    <t>Městská správa sociálních služeb v Mostě - příspěvková organizace</t>
  </si>
  <si>
    <t>Barvířská 495</t>
  </si>
  <si>
    <t>HEWER, z.s.</t>
  </si>
  <si>
    <t>Černokostelecká 2020/20</t>
  </si>
  <si>
    <t>100 00 Praha</t>
  </si>
  <si>
    <t>Květina, z.s.</t>
  </si>
  <si>
    <t>Na Vypichu 180</t>
  </si>
  <si>
    <t>417 25 Lahošť</t>
  </si>
  <si>
    <t>Oblastní spolek Českého červeného kříže Louny</t>
  </si>
  <si>
    <t>Mírové nám. 129</t>
  </si>
  <si>
    <t>Most k naději</t>
  </si>
  <si>
    <t>P. Jilemnického 1929/9</t>
  </si>
  <si>
    <t>404 01 Most</t>
  </si>
  <si>
    <t>Salesiánský klub mládeže Rumburk - Jiříkov</t>
  </si>
  <si>
    <t>Dobrovského nám. 379/11</t>
  </si>
  <si>
    <t>Oblastní charita Česká Kamenice</t>
  </si>
  <si>
    <t>Tyršova 350</t>
  </si>
  <si>
    <t>407 21 Česká Kamenice</t>
  </si>
  <si>
    <t>Centrum pro zdravotně postižené Ústeckého kraje, o.p.s.</t>
  </si>
  <si>
    <t>Štefánikova 651/25</t>
  </si>
  <si>
    <t>400 11 Ústí nad Labem</t>
  </si>
  <si>
    <t>Armáda spásy v České republice, z.s.</t>
  </si>
  <si>
    <t>Petržílkova 2565/23</t>
  </si>
  <si>
    <t>158 00 Praha</t>
  </si>
  <si>
    <t>ROZKOŠ bez RIZIKA, z.s.</t>
  </si>
  <si>
    <t>Vlhká 166/10</t>
  </si>
  <si>
    <t>602 00 Brno</t>
  </si>
  <si>
    <t>Camphill na soutoku, z.s.</t>
  </si>
  <si>
    <t>České Kopisky 6</t>
  </si>
  <si>
    <t>411 55 České Kopisty</t>
  </si>
  <si>
    <t>Salesiánské středisko Štěpána Trochty - dům dětí a mládeže</t>
  </si>
  <si>
    <t>Rovná 277</t>
  </si>
  <si>
    <t>Pěší 9</t>
  </si>
  <si>
    <t>407 11 Nebočady</t>
  </si>
  <si>
    <t>Farní charita Roudnice nad Labem</t>
  </si>
  <si>
    <t>Riegrova 652</t>
  </si>
  <si>
    <t>Agentura Osmý den, o.p.s.</t>
  </si>
  <si>
    <t>Lužická 727/7</t>
  </si>
  <si>
    <t>Spirála</t>
  </si>
  <si>
    <t>K Chatám 22</t>
  </si>
  <si>
    <t>403 40 Ústí nad Labem</t>
  </si>
  <si>
    <t>Šance Lovosice</t>
  </si>
  <si>
    <t>Školní 476/3</t>
  </si>
  <si>
    <t>Sdružení Romano jasnica</t>
  </si>
  <si>
    <t>Fügnerova 282/11</t>
  </si>
  <si>
    <t>400 04 Trmice</t>
  </si>
  <si>
    <t>Poradna pro integraci, z.ú.</t>
  </si>
  <si>
    <t>Opletalova 921/6</t>
  </si>
  <si>
    <t>110 00 Praha</t>
  </si>
  <si>
    <t>Diakonie ČCE - Středisko sociální pomoci v Mostě</t>
  </si>
  <si>
    <t>U Města Chersonu 1675</t>
  </si>
  <si>
    <t>Vaše Harmonie, o.p.s.</t>
  </si>
  <si>
    <t>Sídliště 1019</t>
  </si>
  <si>
    <t>407 77 Šluknov</t>
  </si>
  <si>
    <t>Demosthenes, o.p.s.</t>
  </si>
  <si>
    <t>Mírová 2</t>
  </si>
  <si>
    <t>Valerie Machová</t>
  </si>
  <si>
    <t>Arnoltice 100</t>
  </si>
  <si>
    <t>407 14 Arnoltice</t>
  </si>
  <si>
    <t>Oblastní charita Ústí nad Labem</t>
  </si>
  <si>
    <t>Štefánikova 1</t>
  </si>
  <si>
    <t xml:space="preserve">KRUH pomoci, o.p.s. </t>
  </si>
  <si>
    <t>Okružní 943/4</t>
  </si>
  <si>
    <t>Charitní sdružení Děčín</t>
  </si>
  <si>
    <t>Husovo nám. 99/13</t>
  </si>
  <si>
    <t>Česká unie neslyšících</t>
  </si>
  <si>
    <t>Dlouhá 729/37</t>
  </si>
  <si>
    <t>Diecézní charita Litoměřice</t>
  </si>
  <si>
    <t>Kosmonautů 2022</t>
  </si>
  <si>
    <t>Romské sdružení "Indigo Děčín"</t>
  </si>
  <si>
    <t>Sněžnická 94</t>
  </si>
  <si>
    <t>407 01 Jílové u Děčína</t>
  </si>
  <si>
    <t>Oblastní charita Most</t>
  </si>
  <si>
    <t>P.Jilemnického 2457</t>
  </si>
  <si>
    <t>Centrum D8 o.p.s.</t>
  </si>
  <si>
    <t>Neklnova 1807</t>
  </si>
  <si>
    <t>Centrum služeb pro zdravotně postižené o.p.s.</t>
  </si>
  <si>
    <t>Trojická 387/2</t>
  </si>
  <si>
    <t>128 00 Praha</t>
  </si>
  <si>
    <t>identifikátor</t>
  </si>
  <si>
    <t>zařazení do Základní sítě soc. služeb ÚK 2016-2018 - úroveň 1 reálná (ano/ne)</t>
  </si>
  <si>
    <t>návrh max. výše dotace</t>
  </si>
  <si>
    <t>CELKEM ZA ORGANIZACI</t>
  </si>
  <si>
    <t>Hodnotitel</t>
  </si>
  <si>
    <t>počet bodů</t>
  </si>
  <si>
    <t>HANDICAP Žatec o.s., organizace zdravotně postižených</t>
  </si>
  <si>
    <t>ano</t>
  </si>
  <si>
    <t>odborné sociální poradenství</t>
  </si>
  <si>
    <t>SAS pro seniory a OZP</t>
  </si>
  <si>
    <t>Terénní programy</t>
  </si>
  <si>
    <t>odlehčovací služby</t>
  </si>
  <si>
    <t>odlehčovací služby/ pobytové</t>
  </si>
  <si>
    <t>SAS pro rodiny s dětmi</t>
  </si>
  <si>
    <t>Služby pro rodiny/Asistenční služba pro rodiny s dětmi</t>
  </si>
  <si>
    <t>odlehčovací služba</t>
  </si>
  <si>
    <t>ADP Anna</t>
  </si>
  <si>
    <t>chráněné bydlení</t>
  </si>
  <si>
    <t>podpora samostatného bydlení</t>
  </si>
  <si>
    <t>sociálně terapeutické dílny</t>
  </si>
  <si>
    <t>sociální rehabilitace</t>
  </si>
  <si>
    <t>JURTA, o.p.s.</t>
  </si>
  <si>
    <t>noclehárny</t>
  </si>
  <si>
    <t>Noclehárna v Chomutově</t>
  </si>
  <si>
    <t>azylové domy</t>
  </si>
  <si>
    <t>Azylový dům pro muže v Mostě</t>
  </si>
  <si>
    <t>Noclehárna v Mostě</t>
  </si>
  <si>
    <t>domy na půl cesty</t>
  </si>
  <si>
    <t>Dům na půl cesty v Mostě</t>
  </si>
  <si>
    <t>terénní programy</t>
  </si>
  <si>
    <t>NZDM pro děti a mládež</t>
  </si>
  <si>
    <t>nízkoprahová denní centra</t>
  </si>
  <si>
    <t>domov se zvláštním režimem</t>
  </si>
  <si>
    <t xml:space="preserve">Azylový dům pro muže </t>
  </si>
  <si>
    <t>Azylový dům pro muže</t>
  </si>
  <si>
    <t>centrum denních služeb</t>
  </si>
  <si>
    <t>Denní centrum pro seniory Děčín</t>
  </si>
  <si>
    <t>Denní centrum pro seniory Ústí nad Labem</t>
  </si>
  <si>
    <t>pečovatelská služba</t>
  </si>
  <si>
    <t>Pečovatelská služba Prosapia Děčín</t>
  </si>
  <si>
    <t>Poradna Prosapia Děčín</t>
  </si>
  <si>
    <t>Komunitní centrum dětí a mládeže Kamarád</t>
  </si>
  <si>
    <t>Terénní programy R-R</t>
  </si>
  <si>
    <t>raná péče</t>
  </si>
  <si>
    <t>Tlumočnické služby Ústí nad Labem</t>
  </si>
  <si>
    <t xml:space="preserve">tlumočnické služby </t>
  </si>
  <si>
    <t>Tlumočnické služby Teplice a Ústecký kraj</t>
  </si>
  <si>
    <t>Tlumočnické služby Most a Ústecký kraj</t>
  </si>
  <si>
    <t>Tlumočnické služby Louny</t>
  </si>
  <si>
    <t>Sociální poradenství pro sluchově postižené Ústí nad Labem</t>
  </si>
  <si>
    <t>Sociální poradenství pro sluchově postižené Most</t>
  </si>
  <si>
    <t>Sociální poradenství pro sluchově postižené Děčín</t>
  </si>
  <si>
    <t>SAS</t>
  </si>
  <si>
    <t>SAS pro sluchově postižené Ústí nad Labem</t>
  </si>
  <si>
    <t>SAS pro sluchově postižené Teplice</t>
  </si>
  <si>
    <t>SAS pro sluchově postižené Most</t>
  </si>
  <si>
    <t>SAS pro sluchově postižené Louny</t>
  </si>
  <si>
    <t>61 lůžek</t>
  </si>
  <si>
    <t>individ. 2; skupin. 5/1</t>
  </si>
  <si>
    <t>osobní asistence</t>
  </si>
  <si>
    <t>individ. 14</t>
  </si>
  <si>
    <t>5 lůžek, indiv. okamžitá kap. 2</t>
  </si>
  <si>
    <t>individiální okamž. 1</t>
  </si>
  <si>
    <t>individiální okamž. 3</t>
  </si>
  <si>
    <t>individuální okamž. 2</t>
  </si>
  <si>
    <t>individiální okamž. 4</t>
  </si>
  <si>
    <t>4 lůžka, 3 individ. okam. kap.</t>
  </si>
  <si>
    <t>domov pro seniory</t>
  </si>
  <si>
    <t>11 lůžek</t>
  </si>
  <si>
    <t>Městská knihovna Louny, p.o.</t>
  </si>
  <si>
    <t xml:space="preserve">sociálně terapeutická dílna </t>
  </si>
  <si>
    <t>Poskytovatel neuvedl kapacitu.  Kapacita dle Sítě soc. sl.: indiv. okamž. kap. 3, skupin. okam. 9/3.</t>
  </si>
  <si>
    <t>Poskytovatel neuvedl kapacitu.  Kapacita dle Sítě soc. sl.: indiv. okamž. kap. 10.</t>
  </si>
  <si>
    <t>.00831212</t>
  </si>
  <si>
    <t>Domov pro osoby se zdravotním postižením</t>
  </si>
  <si>
    <t>6 lůžek</t>
  </si>
  <si>
    <t>Domov pro seniory</t>
  </si>
  <si>
    <t>97 lůžek</t>
  </si>
  <si>
    <t>273 lůžek</t>
  </si>
  <si>
    <t>37 lůžek</t>
  </si>
  <si>
    <t>Denní stacionáře</t>
  </si>
  <si>
    <t>Domov se zvláštním režimem</t>
  </si>
  <si>
    <t>31 lůžek</t>
  </si>
  <si>
    <t>indiv. 2, skupin. 8/2</t>
  </si>
  <si>
    <t>30 lůžek</t>
  </si>
  <si>
    <t>SAS pro rodiny s dětmi Žatec</t>
  </si>
  <si>
    <t>azylové domy Osek</t>
  </si>
  <si>
    <t>azylové domy Duchcov</t>
  </si>
  <si>
    <t>"Rodina v tísni"</t>
  </si>
  <si>
    <t>27 lůžek</t>
  </si>
  <si>
    <t>Sociální centrum RADKA</t>
  </si>
  <si>
    <t>telefonická krizová pomoc</t>
  </si>
  <si>
    <t>Linka duševní tísně</t>
  </si>
  <si>
    <t>Krizová poradna</t>
  </si>
  <si>
    <t>Ok. 2; skupin. 40/2</t>
  </si>
  <si>
    <t>Ok. 2; skupin. 35/2</t>
  </si>
  <si>
    <t>Jungmannova 742</t>
  </si>
  <si>
    <t>1 okamžitá individuální (5/2 skupinová), plán 230 uživatelů, 1600hodin intervencí</t>
  </si>
  <si>
    <t>Poradna pro rodinu a mezilidské vztahy</t>
  </si>
  <si>
    <t>2 okamžitá individuální (12/2 skupinová), plán 350 klientů, 2700 hod přímé péče</t>
  </si>
  <si>
    <t>nízkoprahové zařízení pro děti mládež</t>
  </si>
  <si>
    <t>2 jednotlivec, 4 skupina</t>
  </si>
  <si>
    <t>12 lůžek</t>
  </si>
  <si>
    <t>2 jednotlivec, 10 skupina</t>
  </si>
  <si>
    <t>2 jednotlivec, 10/2 skupina</t>
  </si>
  <si>
    <t>10 lůžek</t>
  </si>
  <si>
    <t>4 jednotlivec, 20 skupina</t>
  </si>
  <si>
    <t>2 jednotlivec, 15 skupina</t>
  </si>
  <si>
    <t>Sovička</t>
  </si>
  <si>
    <t>ne</t>
  </si>
  <si>
    <t>Litvínov-Janov</t>
  </si>
  <si>
    <t>Duchcov</t>
  </si>
  <si>
    <t>Chomutov</t>
  </si>
  <si>
    <t>Rozmarýnek Most</t>
  </si>
  <si>
    <t>Most</t>
  </si>
  <si>
    <t>2, skupinová 15/3</t>
  </si>
  <si>
    <t>2, skupinová 10/2</t>
  </si>
  <si>
    <t xml:space="preserve">1 (2/1) </t>
  </si>
  <si>
    <t>2 (16/3)</t>
  </si>
  <si>
    <t>2 (16/2)</t>
  </si>
  <si>
    <t>Vulkán</t>
  </si>
  <si>
    <t>6 (10/2)</t>
  </si>
  <si>
    <t>4 (50/5)</t>
  </si>
  <si>
    <t>Spolu v ulicích</t>
  </si>
  <si>
    <t>Obrnická sociální poradna</t>
  </si>
  <si>
    <t>Kleja</t>
  </si>
  <si>
    <t>Mošnova 2369/30</t>
  </si>
  <si>
    <t>Ústí nad Labem</t>
  </si>
  <si>
    <t>Olivín</t>
  </si>
  <si>
    <t>okamžitá 2,  počet uživatelů 130, 210 kontaktů, 500 hodin intervencí (celkem 570hod přímé péče)</t>
  </si>
  <si>
    <t>okamžitá 2,  počet uživatelů 54, 5 kontaktů, 500 hodin intervencí (celkem 501,6 hod přímé péče)</t>
  </si>
  <si>
    <t>okamžitá 1,  počet uživatelů 100, 150 kontaktů, 300 hodin intervencí (celkem 350 hod přímé péče)</t>
  </si>
  <si>
    <t xml:space="preserve">Denní stacionář </t>
  </si>
  <si>
    <t>Denní stacionář</t>
  </si>
  <si>
    <t>2 (skupinová 15/2)</t>
  </si>
  <si>
    <t>1 743 146</t>
  </si>
  <si>
    <t xml:space="preserve">Domov se zvláštním režimem </t>
  </si>
  <si>
    <t>46 lůžek</t>
  </si>
  <si>
    <t>17 120 412</t>
  </si>
  <si>
    <t>300 000</t>
  </si>
  <si>
    <t xml:space="preserve">Domov pro osoby se zdravotním postižením </t>
  </si>
  <si>
    <t>18 lůžek</t>
  </si>
  <si>
    <t>10 204 667</t>
  </si>
  <si>
    <t xml:space="preserve">Domov pro seniory </t>
  </si>
  <si>
    <t>Děčín II</t>
  </si>
  <si>
    <t>55 lůžek</t>
  </si>
  <si>
    <t>19 335 219</t>
  </si>
  <si>
    <t xml:space="preserve">Pečovatelská služba </t>
  </si>
  <si>
    <t>Děčín VI</t>
  </si>
  <si>
    <t>19 individuální</t>
  </si>
  <si>
    <t>12 368 589</t>
  </si>
  <si>
    <t xml:space="preserve">Chráněné bydlení </t>
  </si>
  <si>
    <t>Děčín IV.</t>
  </si>
  <si>
    <t>9 285 113</t>
  </si>
  <si>
    <t>Noclehárna</t>
  </si>
  <si>
    <t>8 lůžek</t>
  </si>
  <si>
    <t xml:space="preserve">Azylový dům </t>
  </si>
  <si>
    <t>Azylový dům pro muže a matky s dětmi</t>
  </si>
  <si>
    <t>4 lůžka</t>
  </si>
  <si>
    <t>2 826 347</t>
  </si>
  <si>
    <t>Azylový dům Kompas</t>
  </si>
  <si>
    <t>Azylový dům</t>
  </si>
  <si>
    <t>centrum denní služeb Litoměřice</t>
  </si>
  <si>
    <t>7 (25/7 skupinová)</t>
  </si>
  <si>
    <t>4 060 000</t>
  </si>
  <si>
    <t>70 000</t>
  </si>
  <si>
    <t>Chráněné bydlení</t>
  </si>
  <si>
    <t>Chráněné bydlení-Centrum sociálních služeb Klobouk Diakonie Terezín</t>
  </si>
  <si>
    <t>3 900 000</t>
  </si>
  <si>
    <t>100 000</t>
  </si>
  <si>
    <t>podpora samostatného bydlení-Centrum sociálních služeb Klobouk Diakonie Terezín</t>
  </si>
  <si>
    <t>1 940 000</t>
  </si>
  <si>
    <t>Domov pro matky s dětmi</t>
  </si>
  <si>
    <t>32 lůžek</t>
  </si>
  <si>
    <t>4 100 000</t>
  </si>
  <si>
    <t xml:space="preserve">Sociálně terapeutické dílny </t>
  </si>
  <si>
    <t>Sociálně terapeutické dílny-Centrum sociálních služeb Klobouk Diakonie Terezín</t>
  </si>
  <si>
    <t>3 (10/3 skupinová)</t>
  </si>
  <si>
    <t>2 516 000</t>
  </si>
  <si>
    <t xml:space="preserve">Sociální rehabilitace </t>
  </si>
  <si>
    <t>Sociální rehabilitace</t>
  </si>
  <si>
    <t>4 (17 skupinová)</t>
  </si>
  <si>
    <t>Charitní pečovatelská služba</t>
  </si>
  <si>
    <t>1 369 481</t>
  </si>
  <si>
    <t>Domov sv. Máří Magdalény Jiřetín pod Jedlovou</t>
  </si>
  <si>
    <t>68 lůžek</t>
  </si>
  <si>
    <t>8 092 746</t>
  </si>
  <si>
    <t>Magdala - Ústecký kraj</t>
  </si>
  <si>
    <t>2 (skupinová 4/2)</t>
  </si>
  <si>
    <t>Poradenské centrum Litoměřice</t>
  </si>
  <si>
    <t>Terénní program pro osoby ohrožené sociálním vyloučením</t>
  </si>
  <si>
    <t>1 (skupinová 4/1)</t>
  </si>
  <si>
    <t>32 548</t>
  </si>
  <si>
    <t>Nízkoprahové zařízení pro děti a mládež</t>
  </si>
  <si>
    <t>Nízkoprahové zařízení pro děti a mládež-Amicus</t>
  </si>
  <si>
    <t>2 (skupinová 25)</t>
  </si>
  <si>
    <t>1 467 463</t>
  </si>
  <si>
    <t>Sociálně aktivizační služby pro rodiny s dětmi</t>
  </si>
  <si>
    <t>SAS FCHL</t>
  </si>
  <si>
    <t>1 (skupinová 8)</t>
  </si>
  <si>
    <t>Charitní poradna Restart</t>
  </si>
  <si>
    <t>Azylový dům pro ženy a matky s dětmi v Lovosicích</t>
  </si>
  <si>
    <t>24 lůžek</t>
  </si>
  <si>
    <t>Zavináč</t>
  </si>
  <si>
    <t>Poradenské informační centrum Trmice</t>
  </si>
  <si>
    <t>M.C. Zefyríno</t>
  </si>
  <si>
    <t>1 (skupinová 15)</t>
  </si>
  <si>
    <t>15+</t>
  </si>
  <si>
    <t>Poradenské centrum Krupka</t>
  </si>
  <si>
    <t>5 (skupinová 12)</t>
  </si>
  <si>
    <t>Poradenské centrum Štětí</t>
  </si>
  <si>
    <t>3 (skupinová 12)</t>
  </si>
  <si>
    <t>210 800 (IP)</t>
  </si>
  <si>
    <t>365 800 (IP)</t>
  </si>
  <si>
    <t>Poradenské centrum Louny</t>
  </si>
  <si>
    <t>2 (skupinová 4)</t>
  </si>
  <si>
    <t>189 800 (IP)</t>
  </si>
  <si>
    <t>Světlo Kadaň z.s.</t>
  </si>
  <si>
    <t>Husova 1325</t>
  </si>
  <si>
    <t>Klub Kámen - SC Kamínek</t>
  </si>
  <si>
    <t>okamžitá individ. 3 (skupinová 30/5), 100 klientů,3 067 hod. přímé péče</t>
  </si>
  <si>
    <t>Služby pro rodiny - SC Kamínek</t>
  </si>
  <si>
    <t>okamžitá individ. 2 (skupinová 15/2), 150 klientů, 600 hod. přímé péče</t>
  </si>
  <si>
    <t>Klub MOLO</t>
  </si>
  <si>
    <t>okamžitá individ. 2 (skupinová 15/3), 80 klientů, 1390 hod. přímé péče</t>
  </si>
  <si>
    <t>Klub Dopatra</t>
  </si>
  <si>
    <t>okamžitá individ. 3 (skupinová 30/3)</t>
  </si>
  <si>
    <t>Klub Přízemí</t>
  </si>
  <si>
    <t>okamžitá individ. 3 (skupinová 30/3), 72 klientů, 2600 hod. přímé péče</t>
  </si>
  <si>
    <t>Terénní program Jirkov</t>
  </si>
  <si>
    <t>okamžitá individ. 2, 55 klientů, 1630 hod. přímé péče</t>
  </si>
  <si>
    <t>o.s.Křesťanské společenství Jonáš</t>
  </si>
  <si>
    <t>Březová 394/60</t>
  </si>
  <si>
    <t xml:space="preserve">NZDM </t>
  </si>
  <si>
    <t>o.s.Mosty - sociálně psychologické centrum</t>
  </si>
  <si>
    <t>Josefa Skupy 2303/21</t>
  </si>
  <si>
    <t>NZDM</t>
  </si>
  <si>
    <t>Pohoda</t>
  </si>
  <si>
    <t>2       18/2</t>
  </si>
  <si>
    <t>RADDAR</t>
  </si>
  <si>
    <t>1    6/1</t>
  </si>
  <si>
    <t>ind. 3   skup. 6</t>
  </si>
  <si>
    <t>2   a 10</t>
  </si>
  <si>
    <t>2   a 30</t>
  </si>
  <si>
    <t>2   a  15</t>
  </si>
  <si>
    <t>Farní charita Litoměřice</t>
  </si>
  <si>
    <t>Zahradnická 1534/5</t>
  </si>
  <si>
    <t>Domov na Dómském pahorku</t>
  </si>
  <si>
    <t xml:space="preserve">Týdenní stacionář </t>
  </si>
  <si>
    <t>Farní charita Litoměřice, Domov na Dómském pahorku-týdenní stacionář</t>
  </si>
  <si>
    <t>Farní charita Litoměřice, Pečovatelská služba</t>
  </si>
  <si>
    <t>7 130 718</t>
  </si>
  <si>
    <t>Charitní domov sv. Zdislava-Denní stacionář</t>
  </si>
  <si>
    <t>1, 4/2 skupinová</t>
  </si>
  <si>
    <t>Charitní domov sv. Zdislava-Domov pro seniory</t>
  </si>
  <si>
    <t>Charitní domov sv. Zdislava-domov se zvláštním režimem</t>
  </si>
  <si>
    <t>26 lůžek</t>
  </si>
  <si>
    <t xml:space="preserve">Azylové domy </t>
  </si>
  <si>
    <t>Středisko sociální prevence a humanitární pomoci</t>
  </si>
  <si>
    <t>23 lůžek</t>
  </si>
  <si>
    <t xml:space="preserve">Nízkoprahová denní centra </t>
  </si>
  <si>
    <t>1 5/1 skupinová</t>
  </si>
  <si>
    <t>Noclehárny</t>
  </si>
  <si>
    <t>5 lůžek</t>
  </si>
  <si>
    <t>1 3/1 skupinová</t>
  </si>
  <si>
    <t>4 jednotlivec, 50 skupina</t>
  </si>
  <si>
    <t>42 lůžek</t>
  </si>
  <si>
    <t>sociálně aktivizační služby pro rodiny s dětmi</t>
  </si>
  <si>
    <t>individ. 1, skupinová 13</t>
  </si>
  <si>
    <t>2 jednotlivec, 30/3 skupina</t>
  </si>
  <si>
    <t>13 lůžek</t>
  </si>
  <si>
    <t>individ. 2; skupin. A: 20/2, T: 10/1</t>
  </si>
  <si>
    <t>individ. 2, skupina 10/2</t>
  </si>
  <si>
    <t>individ. 2, skupina 10</t>
  </si>
  <si>
    <t>centra denních služeb</t>
  </si>
  <si>
    <t>ind. 2, skup. 10/2</t>
  </si>
  <si>
    <t>1066804/1844000</t>
  </si>
  <si>
    <t>lůžka: 7</t>
  </si>
  <si>
    <t>1223000/1623000</t>
  </si>
  <si>
    <t xml:space="preserve">lůžka:22 </t>
  </si>
  <si>
    <t>Nízkoprahové zařízení pro děti a mládež KECKA</t>
  </si>
  <si>
    <t>ind. 2, skup. 10/1</t>
  </si>
  <si>
    <t>KLÍČ - poradna pro rodiny</t>
  </si>
  <si>
    <t>ind. 1, skup. 6/1</t>
  </si>
  <si>
    <t>Osobní asistence</t>
  </si>
  <si>
    <t>Osobní asistence - CP ZPS</t>
  </si>
  <si>
    <t>odborné sociální poradenství - CP ZPS</t>
  </si>
  <si>
    <t>Raná péče Čechy</t>
  </si>
  <si>
    <t>5 274 400/520 000 pro Ústecký kraj</t>
  </si>
  <si>
    <t>Poradna pro náhradní rodinnou péči</t>
  </si>
  <si>
    <t>ind. 2; skup. 16/2</t>
  </si>
  <si>
    <t>Centrum služeb pro zdravotně postížené o.p.s.</t>
  </si>
  <si>
    <t xml:space="preserve">raná péče </t>
  </si>
  <si>
    <t>krizová pomoc</t>
  </si>
  <si>
    <t>intervenční centrum</t>
  </si>
  <si>
    <t>K Chatám 23</t>
  </si>
  <si>
    <t>K Chatám 24</t>
  </si>
  <si>
    <t>K Chatám 25</t>
  </si>
  <si>
    <t>404 40 Ústí nad Labem</t>
  </si>
  <si>
    <t>405 40 Ústí nad Labem</t>
  </si>
  <si>
    <t>406 40 Ústí nad Labem</t>
  </si>
  <si>
    <t>Azylový dům pro ženy a matky s dětmi v tísni Most</t>
  </si>
  <si>
    <t>Občanská poradna Most</t>
  </si>
  <si>
    <t>Sociální práce v ohrožených rodinách Most</t>
  </si>
  <si>
    <t>ind. 4; skup. A 1/3, T 4/16</t>
  </si>
  <si>
    <t>Dobrovolnické centrum, o.s.</t>
  </si>
  <si>
    <t>ind. 2, skup. Klubovna 8, společ. akce 30</t>
  </si>
  <si>
    <t>Café Atrium, Tvořivá dílna Mezi námi</t>
  </si>
  <si>
    <t>ind. 1; skup. 3/1</t>
  </si>
  <si>
    <t>Pečovatelská služba Krupka</t>
  </si>
  <si>
    <t>Národní ústav pro autismus, z.ú.</t>
  </si>
  <si>
    <t>Brunnerova 1011/3</t>
  </si>
  <si>
    <t>163 00 Praha</t>
  </si>
  <si>
    <t>Respitní centrum</t>
  </si>
  <si>
    <t>Středisko terapeutických služeb NAUTIS Praha</t>
  </si>
  <si>
    <t>Středisko odborného poradenství a diagnostiky NAUTIS</t>
  </si>
  <si>
    <t>Středisko rané péče NAUTIS</t>
  </si>
  <si>
    <t>Pečovatelská služba OPORA</t>
  </si>
  <si>
    <t>odborné sociální poradenství OPORA</t>
  </si>
  <si>
    <t>Domácí hospicová péče OPORA</t>
  </si>
  <si>
    <t>Komunitní multikulturní centrum PPI v Ústí nad Labem</t>
  </si>
  <si>
    <t>ind. 2; skup. 20/2</t>
  </si>
  <si>
    <t>ind. 3; skup. 30/3</t>
  </si>
  <si>
    <t>Návrat do společnosti</t>
  </si>
  <si>
    <t>Návrat dítěte do rodiny</t>
  </si>
  <si>
    <t>Želváček</t>
  </si>
  <si>
    <t>ind. 4, skupin. 20</t>
  </si>
  <si>
    <t>ŠANCE Lovosice</t>
  </si>
  <si>
    <t>denní stacionáře</t>
  </si>
  <si>
    <t>Denní stacionář ŠANCE Lovosice</t>
  </si>
  <si>
    <t>ind. 2, skupin. 5</t>
  </si>
  <si>
    <t>Tyfloservis, o.p.s. - Krajské ambulantní středisko Ústí n.L.</t>
  </si>
  <si>
    <t>Centrum pečovatelské služby Harmonie</t>
  </si>
  <si>
    <t>azylový dům</t>
  </si>
  <si>
    <t>Azylový dům pro matky s dětmi Agapé</t>
  </si>
  <si>
    <t xml:space="preserve">sociálně aktivizační služba pro rodiny s dětmi </t>
  </si>
  <si>
    <t>Agapé II.</t>
  </si>
  <si>
    <t xml:space="preserve">odborné sociální poradenství </t>
  </si>
  <si>
    <t>Občanská poradna Teplice</t>
  </si>
  <si>
    <t>Občanské sdružení SPZ Teplice</t>
  </si>
  <si>
    <t>Jankovcova 1229/46</t>
  </si>
  <si>
    <t xml:space="preserve">SAS pro rodiny s dětmi </t>
  </si>
  <si>
    <t>SPZ Teplice - sociálně aktivizační služby</t>
  </si>
  <si>
    <t>ind.4, sk. 20/4</t>
  </si>
  <si>
    <t>Středisko Arkadie Krupka</t>
  </si>
  <si>
    <t>Středisko Arkadie Novoveská, Teplice</t>
  </si>
  <si>
    <t>ind. 6, sk. 18/6</t>
  </si>
  <si>
    <t>ind. 5, sk. 15/5</t>
  </si>
  <si>
    <t>Purkyňova 2004/11</t>
  </si>
  <si>
    <t>416 01 Teplice</t>
  </si>
  <si>
    <t>Sociálně aktivizační služby pro rodiny s dětmi Květina</t>
  </si>
  <si>
    <t>ind.2, sk. 6/1</t>
  </si>
  <si>
    <t>Fokus Labe-Teplice</t>
  </si>
  <si>
    <t>ind.1, sk.15</t>
  </si>
  <si>
    <t>ind.1</t>
  </si>
  <si>
    <t>Fokus Labe - Litoměřice</t>
  </si>
  <si>
    <t>ind.1,sk.17</t>
  </si>
  <si>
    <t>Fokus Labe - Ústí nad Labem</t>
  </si>
  <si>
    <t>ind.2, sk. 17</t>
  </si>
  <si>
    <t>Fokus Labe - Děčín</t>
  </si>
  <si>
    <t>ind.2</t>
  </si>
  <si>
    <t>Ind. 2, sk. 15</t>
  </si>
  <si>
    <t>ind.6, sk.15</t>
  </si>
  <si>
    <t>odborné sociální poadenství</t>
  </si>
  <si>
    <t>Fokus Labe - Teplice</t>
  </si>
  <si>
    <t>Stroupežnického 1372/10</t>
  </si>
  <si>
    <t>401 01 Ústí nad Labem</t>
  </si>
  <si>
    <t>Stroupežnického 1372/11</t>
  </si>
  <si>
    <t>402 01 Ústí nad Labem</t>
  </si>
  <si>
    <t>Stroupežnického 1372/12</t>
  </si>
  <si>
    <t>403 01 Ústí nad Labem</t>
  </si>
  <si>
    <t>Stroupežnického 1372/13</t>
  </si>
  <si>
    <t>404 01 Ústí nad Labem</t>
  </si>
  <si>
    <t>Stroupežnického 1372/14</t>
  </si>
  <si>
    <t>405 01 Ústí nad Labem</t>
  </si>
  <si>
    <t>Stroupežnického 1372/15</t>
  </si>
  <si>
    <t>406 01 Ústí nad Labem</t>
  </si>
  <si>
    <t>Stroupežnického 1372/16</t>
  </si>
  <si>
    <t>407 01 Ústí nad Labem</t>
  </si>
  <si>
    <t>Stroupežnického 1372/17</t>
  </si>
  <si>
    <t>408 01 Ústí nad Labem</t>
  </si>
  <si>
    <t>Stroupežnického 1372/18</t>
  </si>
  <si>
    <t>409 01 Ústí nad Labem</t>
  </si>
  <si>
    <t>Stroupežnického 1372/19</t>
  </si>
  <si>
    <t>410 01 Ústí nad Labem</t>
  </si>
  <si>
    <t>Stroupežnického 1372/20</t>
  </si>
  <si>
    <t>411 01 Ústí nad Labem</t>
  </si>
  <si>
    <t>Stroupežnického 1372/21</t>
  </si>
  <si>
    <t>412 01 Ústí nad Labem</t>
  </si>
  <si>
    <t>Stroupežnického 1372/22</t>
  </si>
  <si>
    <t>413 01 Ústí nad Labem</t>
  </si>
  <si>
    <t>Stroupežnického 1372/23</t>
  </si>
  <si>
    <t>414 01 Ústí nad Labem</t>
  </si>
  <si>
    <t>Stroupežnického 1372/24</t>
  </si>
  <si>
    <t>415 01 Ústí nad Labem</t>
  </si>
  <si>
    <t>Centrum služeb a pomoci</t>
  </si>
  <si>
    <t>Cesta do Světa-dílny Hudečkova, centrum cesta do Světa, tréninkový program úklidových a domácích prací, tréninková kavárna "Na Cestě"</t>
  </si>
  <si>
    <t>Centrum Cesta do Světa</t>
  </si>
  <si>
    <t>ind. 1, sk.15/3</t>
  </si>
  <si>
    <t>Hudečkova 2</t>
  </si>
  <si>
    <t>406 01 Děčín</t>
  </si>
  <si>
    <t>Centrum U Parku</t>
  </si>
  <si>
    <t>ind. 2, sk.18/2</t>
  </si>
  <si>
    <t>Agentrura Osmý den, o.p.s.</t>
  </si>
  <si>
    <t>ind. 3, sk. 6</t>
  </si>
  <si>
    <t>ind.2, sk. 5/2</t>
  </si>
  <si>
    <t>3. polské armády 1094/27</t>
  </si>
  <si>
    <t>409 01 Rumburk</t>
  </si>
  <si>
    <t>agentrua pondělí-sociální rehabilitace-denní centrum- tréninkový byt</t>
  </si>
  <si>
    <t>ind 7, sk.7/1</t>
  </si>
  <si>
    <t>Armáda spásy, centrum sociálních služeb Jirkov</t>
  </si>
  <si>
    <t>ind.3, sk.6/1</t>
  </si>
  <si>
    <t>ind.2, sk.24/2</t>
  </si>
  <si>
    <t>Linka Pomoci</t>
  </si>
  <si>
    <t>centrum krizové intervence</t>
  </si>
  <si>
    <t>ind. 1, lůžek 5, sk. 5/2</t>
  </si>
  <si>
    <t>ind. 2, sk. 2/1</t>
  </si>
  <si>
    <t>417 01 Teplice</t>
  </si>
  <si>
    <t>Abalone</t>
  </si>
  <si>
    <t>ind.3,sk.30</t>
  </si>
  <si>
    <t>Luna</t>
  </si>
  <si>
    <t>Podaná ruka</t>
  </si>
  <si>
    <t>ind.1,sk.20/3</t>
  </si>
  <si>
    <t>2, sk. 35/2</t>
  </si>
  <si>
    <t>3,sk. 40/3</t>
  </si>
  <si>
    <t>2, SK. 30</t>
  </si>
  <si>
    <t>tlumočnické služby</t>
  </si>
  <si>
    <t>1, sk. 30</t>
  </si>
  <si>
    <t>Hrnčířská 53/19</t>
  </si>
  <si>
    <t>401 11 Ústí nad Labem</t>
  </si>
  <si>
    <t>Naděje - M, o.p.s.</t>
  </si>
  <si>
    <t>2.kolo</t>
  </si>
  <si>
    <t>součet 1. a 2. kolo po krácení</t>
  </si>
  <si>
    <t>1.kolo po krácení</t>
  </si>
  <si>
    <t>Raná péče EDA</t>
  </si>
  <si>
    <t>3.kolo</t>
  </si>
  <si>
    <t>Báňská 287</t>
  </si>
  <si>
    <t>43401 Most</t>
  </si>
  <si>
    <t>VĚCNÉ HODNOCENÍ ŽÁDOSTÍ O DOTACE V PROGRAMU PODPORA ÚSTECKÉHO KRAJE NA SOCIÁLNÍ SLUŽBY 2016 - MALÝ DOTAČNÍ PROGRAM - RÚK</t>
  </si>
  <si>
    <t>Tlumočnické služby</t>
  </si>
  <si>
    <t>Nízkoprahová denní centra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</si>
</sst>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K_č_-;\-* #,##0\ _K_č_-;_-* &quot;-&quot;\ _K_č_-;_-@_-"/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\ _K_č"/>
    <numFmt numFmtId="166" formatCode="#,##0.00_ ;\-#,##0.00\ "/>
  </numFmts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1" fillId="0" borderId="0"/>
  </cellStyleXfs>
  <cellXfs count="135">
    <xf numFmtId="0" fontId="0" fillId="0" borderId="0" xfId="0"/>
    <xf numFmtId="164" fontId="5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1" applyNumberFormat="1" applyFont="1" applyFill="1" applyBorder="1" applyAlignment="1">
      <alignment vertical="center"/>
    </xf>
    <xf numFmtId="164" fontId="0" fillId="0" borderId="1" xfId="1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2" applyFill="1" applyBorder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" fontId="0" fillId="0" borderId="1" xfId="0" applyNumberFormat="1" applyFont="1" applyFill="1" applyBorder="1" applyAlignment="1">
      <alignment vertical="center" wrapText="1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wrapText="1"/>
    </xf>
    <xf numFmtId="0" fontId="0" fillId="0" borderId="1" xfId="0" applyNumberFormat="1" applyFill="1" applyBorder="1"/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/>
    <xf numFmtId="3" fontId="5" fillId="0" borderId="1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left"/>
    </xf>
    <xf numFmtId="3" fontId="0" fillId="0" borderId="1" xfId="0" applyNumberForma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41" fontId="5" fillId="0" borderId="1" xfId="1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1" fontId="0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0" fillId="0" borderId="0" xfId="0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7" fillId="0" borderId="0" xfId="0" applyFont="1" applyFill="1"/>
    <xf numFmtId="3" fontId="0" fillId="0" borderId="0" xfId="0" applyNumberFormat="1" applyFill="1"/>
    <xf numFmtId="0" fontId="5" fillId="3" borderId="2" xfId="0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2" fontId="5" fillId="3" borderId="2" xfId="1" applyNumberFormat="1" applyFont="1" applyFill="1" applyBorder="1" applyAlignment="1">
      <alignment horizontal="center"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164" fontId="6" fillId="3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3" fillId="0" borderId="12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wrapText="1"/>
    </xf>
    <xf numFmtId="0" fontId="0" fillId="0" borderId="0" xfId="0" applyNumberFormat="1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/>
    <xf numFmtId="3" fontId="5" fillId="0" borderId="0" xfId="1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2" xfId="0" applyFill="1" applyBorder="1"/>
    <xf numFmtId="0" fontId="0" fillId="0" borderId="12" xfId="0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0" fillId="0" borderId="14" xfId="0" applyFill="1" applyBorder="1"/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3" fontId="5" fillId="4" borderId="2" xfId="1" applyNumberFormat="1" applyFont="1" applyFill="1" applyBorder="1" applyAlignment="1">
      <alignment vertical="center" wrapText="1"/>
    </xf>
    <xf numFmtId="3" fontId="5" fillId="4" borderId="2" xfId="1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Normální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281"/>
  <sheetViews>
    <sheetView tabSelected="1" zoomScaleNormal="100" zoomScaleSheetLayoutView="100" workbookViewId="0">
      <pane ySplit="4" topLeftCell="A5" activePane="bottomLeft" state="frozen"/>
      <selection pane="bottomLeft" activeCell="Y269" sqref="Y269"/>
    </sheetView>
  </sheetViews>
  <sheetFormatPr defaultRowHeight="12.75" x14ac:dyDescent="0.2"/>
  <cols>
    <col min="1" max="1" width="6.140625" style="18" customWidth="1"/>
    <col min="2" max="2" width="17.140625" style="18" customWidth="1"/>
    <col min="3" max="3" width="13.5703125" style="18" customWidth="1"/>
    <col min="4" max="4" width="20.140625" style="18" customWidth="1"/>
    <col min="5" max="5" width="18" style="18" customWidth="1"/>
    <col min="6" max="6" width="11" style="18" customWidth="1"/>
    <col min="7" max="7" width="18" style="18" hidden="1" customWidth="1"/>
    <col min="8" max="8" width="39.7109375" style="18" bestFit="1" customWidth="1"/>
    <col min="9" max="9" width="20.140625" style="18" hidden="1" customWidth="1"/>
    <col min="10" max="10" width="18.7109375" style="18" hidden="1" customWidth="1"/>
    <col min="11" max="11" width="14.7109375" style="18" hidden="1" customWidth="1"/>
    <col min="12" max="12" width="17.28515625" style="18" hidden="1" customWidth="1"/>
    <col min="13" max="13" width="19.85546875" style="18" hidden="1" customWidth="1"/>
    <col min="14" max="14" width="24" style="74" hidden="1" customWidth="1"/>
    <col min="15" max="15" width="14.42578125" style="75" hidden="1" customWidth="1"/>
    <col min="16" max="16" width="24.28515625" style="18" hidden="1" customWidth="1"/>
    <col min="17" max="17" width="17.140625" style="77" hidden="1" customWidth="1"/>
    <col min="18" max="18" width="5.7109375" style="77" hidden="1" customWidth="1"/>
    <col min="19" max="19" width="13.140625" style="40" hidden="1" customWidth="1"/>
    <col min="20" max="20" width="14.28515625" style="40" hidden="1" customWidth="1"/>
    <col min="21" max="21" width="20.42578125" style="40" hidden="1" customWidth="1"/>
    <col min="22" max="22" width="5.7109375" style="40" hidden="1" customWidth="1"/>
    <col min="23" max="23" width="10.140625" style="40" hidden="1" customWidth="1"/>
    <col min="24" max="24" width="15.140625" style="40" hidden="1" customWidth="1"/>
    <col min="25" max="25" width="16.85546875" style="40" customWidth="1"/>
    <col min="26" max="26" width="15.42578125" style="78" customWidth="1"/>
    <col min="27" max="27" width="35.140625" style="18" hidden="1" customWidth="1"/>
    <col min="28" max="28" width="9.5703125" style="18" hidden="1" customWidth="1"/>
    <col min="29" max="16384" width="9.140625" style="18"/>
  </cols>
  <sheetData>
    <row r="1" spans="1:29" ht="35.25" customHeight="1" x14ac:dyDescent="0.2">
      <c r="A1" s="121" t="s">
        <v>639</v>
      </c>
      <c r="B1" s="122"/>
      <c r="C1" s="122"/>
      <c r="D1" s="122"/>
      <c r="E1" s="122"/>
      <c r="F1" s="122"/>
      <c r="G1" s="123"/>
      <c r="H1" s="122"/>
      <c r="I1" s="123"/>
      <c r="J1" s="79" t="s">
        <v>7</v>
      </c>
      <c r="K1" s="80"/>
      <c r="L1" s="80"/>
      <c r="M1" s="80"/>
      <c r="N1" s="81"/>
      <c r="O1" s="82">
        <f>10500000/O2</f>
        <v>2994.7335471478013</v>
      </c>
      <c r="P1" s="80"/>
      <c r="Q1" s="80">
        <v>10500000</v>
      </c>
      <c r="R1" s="80"/>
      <c r="S1" s="83"/>
      <c r="T1" s="83"/>
      <c r="U1" s="83"/>
      <c r="V1" s="83"/>
      <c r="W1" s="83"/>
      <c r="X1" s="83"/>
      <c r="Y1" s="109"/>
      <c r="Z1" s="110">
        <v>10500000</v>
      </c>
      <c r="AA1" s="13"/>
      <c r="AB1" s="13"/>
    </row>
    <row r="2" spans="1:29" ht="15" customHeight="1" x14ac:dyDescent="0.2">
      <c r="A2" s="124" t="s">
        <v>6</v>
      </c>
      <c r="B2" s="126" t="s">
        <v>0</v>
      </c>
      <c r="C2" s="126"/>
      <c r="D2" s="126"/>
      <c r="E2" s="126"/>
      <c r="F2" s="107"/>
      <c r="G2" s="84"/>
      <c r="H2" s="108"/>
      <c r="I2" s="85"/>
      <c r="J2" s="85"/>
      <c r="K2" s="86">
        <f>SUM(K5:K284)</f>
        <v>6532601</v>
      </c>
      <c r="L2" s="86">
        <f>SUM(L5:L284)</f>
        <v>581783392</v>
      </c>
      <c r="M2" s="86">
        <f>SUM(M5:M284)</f>
        <v>599266548</v>
      </c>
      <c r="N2" s="87">
        <f>SUM(N5:N284)</f>
        <v>29790116.641991358</v>
      </c>
      <c r="O2" s="88">
        <f>SUM(O5:O265)</f>
        <v>3506.1550000000002</v>
      </c>
      <c r="P2" s="86">
        <f>SUM(P5:P284)</f>
        <v>10500000.000000002</v>
      </c>
      <c r="Q2" s="86">
        <f>SUM(Q5:Q284)</f>
        <v>19307302.412055369</v>
      </c>
      <c r="R2" s="86">
        <f>SUM(R5:R284)</f>
        <v>0</v>
      </c>
      <c r="S2" s="86">
        <f>SUM(S5:S284)</f>
        <v>846348.99999999953</v>
      </c>
      <c r="T2" s="86">
        <f>SUM(T5:T284)</f>
        <v>15721640.876288237</v>
      </c>
      <c r="U2" s="86">
        <f>SUM(U5:U284)</f>
        <v>15660079.697219005</v>
      </c>
      <c r="V2" s="86">
        <f>SUM(V5:V284)</f>
        <v>0</v>
      </c>
      <c r="W2" s="86">
        <f>SUM(W5:W284)</f>
        <v>25022.950443813352</v>
      </c>
      <c r="X2" s="86">
        <f>SUM(X5:X284)</f>
        <v>8384070.0945109893</v>
      </c>
      <c r="Y2" s="111">
        <f>SUM(Y5:Y265)</f>
        <v>10500000.094510984</v>
      </c>
      <c r="Z2" s="111">
        <f>SUM(Z5:Z265)</f>
        <v>10499999.46112239</v>
      </c>
      <c r="AA2" s="13"/>
      <c r="AB2" s="13"/>
      <c r="AC2" s="92"/>
    </row>
    <row r="3" spans="1:29" ht="51.75" customHeight="1" x14ac:dyDescent="0.2">
      <c r="A3" s="124"/>
      <c r="B3" s="127" t="s">
        <v>4</v>
      </c>
      <c r="C3" s="127" t="s">
        <v>1</v>
      </c>
      <c r="D3" s="118" t="s">
        <v>5</v>
      </c>
      <c r="E3" s="118"/>
      <c r="F3" s="130" t="s">
        <v>201</v>
      </c>
      <c r="G3" s="129" t="s">
        <v>202</v>
      </c>
      <c r="H3" s="118" t="s">
        <v>19</v>
      </c>
      <c r="I3" s="116" t="s">
        <v>25</v>
      </c>
      <c r="J3" s="116" t="s">
        <v>20</v>
      </c>
      <c r="K3" s="116" t="s">
        <v>21</v>
      </c>
      <c r="L3" s="116" t="s">
        <v>22</v>
      </c>
      <c r="M3" s="116" t="s">
        <v>23</v>
      </c>
      <c r="N3" s="116" t="s">
        <v>24</v>
      </c>
      <c r="O3" s="119" t="s">
        <v>206</v>
      </c>
      <c r="P3" s="116" t="s">
        <v>203</v>
      </c>
      <c r="Q3" s="117" t="s">
        <v>634</v>
      </c>
      <c r="R3" s="89"/>
      <c r="S3" s="90" t="s">
        <v>632</v>
      </c>
      <c r="T3" s="90"/>
      <c r="U3" s="90" t="s">
        <v>633</v>
      </c>
      <c r="V3" s="90"/>
      <c r="W3" s="90" t="s">
        <v>636</v>
      </c>
      <c r="X3" s="90"/>
      <c r="Y3" s="118" t="s">
        <v>203</v>
      </c>
      <c r="Z3" s="112" t="s">
        <v>204</v>
      </c>
      <c r="AA3" s="114" t="s">
        <v>8</v>
      </c>
      <c r="AB3" s="114" t="s">
        <v>205</v>
      </c>
    </row>
    <row r="4" spans="1:29" ht="41.25" hidden="1" customHeight="1" x14ac:dyDescent="0.2">
      <c r="A4" s="125"/>
      <c r="B4" s="128"/>
      <c r="C4" s="128"/>
      <c r="D4" s="91" t="s">
        <v>2</v>
      </c>
      <c r="E4" s="91" t="s">
        <v>3</v>
      </c>
      <c r="F4" s="131"/>
      <c r="G4" s="131"/>
      <c r="H4" s="129"/>
      <c r="I4" s="129"/>
      <c r="J4" s="129"/>
      <c r="K4" s="129"/>
      <c r="L4" s="129"/>
      <c r="M4" s="129"/>
      <c r="N4" s="129"/>
      <c r="O4" s="120"/>
      <c r="P4" s="116"/>
      <c r="Q4" s="117"/>
      <c r="R4" s="89"/>
      <c r="S4" s="90"/>
      <c r="T4" s="90"/>
      <c r="U4" s="90"/>
      <c r="V4" s="90"/>
      <c r="W4" s="90"/>
      <c r="X4" s="90"/>
      <c r="Y4" s="116"/>
      <c r="Z4" s="113"/>
      <c r="AA4" s="115"/>
      <c r="AB4" s="115"/>
    </row>
    <row r="5" spans="1:29" ht="18.75" customHeight="1" x14ac:dyDescent="0.2">
      <c r="A5" s="46">
        <v>1</v>
      </c>
      <c r="B5" s="2" t="s">
        <v>110</v>
      </c>
      <c r="C5" s="7">
        <v>22856838</v>
      </c>
      <c r="D5" s="2" t="s">
        <v>111</v>
      </c>
      <c r="E5" s="2" t="s">
        <v>112</v>
      </c>
      <c r="F5" s="2">
        <v>6343251</v>
      </c>
      <c r="G5" s="2" t="s">
        <v>208</v>
      </c>
      <c r="H5" s="7" t="s">
        <v>437</v>
      </c>
      <c r="I5" s="7" t="s">
        <v>602</v>
      </c>
      <c r="J5" s="5" t="s">
        <v>603</v>
      </c>
      <c r="K5" s="47">
        <v>30000</v>
      </c>
      <c r="L5" s="47">
        <v>1194500</v>
      </c>
      <c r="M5" s="47">
        <v>1465840</v>
      </c>
      <c r="N5" s="47">
        <v>145100</v>
      </c>
      <c r="O5" s="48">
        <v>28.1</v>
      </c>
      <c r="P5" s="1">
        <f t="shared" ref="P5:P68" si="0">O5*$O$1</f>
        <v>84152.01267485322</v>
      </c>
      <c r="Q5" s="3">
        <f t="shared" ref="Q5:Q68" si="1">IF(P5&lt;N5,P5,N5)</f>
        <v>84152.01267485322</v>
      </c>
      <c r="R5" s="3" t="str">
        <f t="shared" ref="R5:R68" si="2">IF(N5&lt;P5,"ANO","NE")</f>
        <v>NE</v>
      </c>
      <c r="S5" s="37">
        <f>O5*$N$279</f>
        <v>8884.2924571473413</v>
      </c>
      <c r="T5" s="37">
        <f>Q5+S5</f>
        <v>93036.305132000562</v>
      </c>
      <c r="U5" s="37">
        <f>IF(T5&lt;N5,T5,N5)</f>
        <v>93036.305132000562</v>
      </c>
      <c r="V5" s="37" t="str">
        <f>IF(U5&lt;N5,"NE","ANO")</f>
        <v>NE</v>
      </c>
      <c r="W5" s="37">
        <f>O5*$O$281</f>
        <v>278.50576897940755</v>
      </c>
      <c r="X5" s="37">
        <f>U5+W5</f>
        <v>93314.810900979966</v>
      </c>
      <c r="Y5" s="37">
        <f>IF(X5&lt;N5,X5,N5)</f>
        <v>93314.810900979966</v>
      </c>
      <c r="Z5" s="43">
        <f>Y5</f>
        <v>93314.810900979966</v>
      </c>
      <c r="AA5" s="20"/>
      <c r="AB5" s="12"/>
    </row>
    <row r="6" spans="1:29" ht="57" customHeight="1" x14ac:dyDescent="0.2">
      <c r="A6" s="46">
        <v>2</v>
      </c>
      <c r="B6" s="2" t="s">
        <v>158</v>
      </c>
      <c r="C6" s="7">
        <v>26667649</v>
      </c>
      <c r="D6" s="2" t="s">
        <v>159</v>
      </c>
      <c r="E6" s="2" t="s">
        <v>11</v>
      </c>
      <c r="F6" s="2">
        <v>5981003</v>
      </c>
      <c r="G6" s="2" t="s">
        <v>208</v>
      </c>
      <c r="H6" s="7" t="s">
        <v>221</v>
      </c>
      <c r="I6" s="7" t="s">
        <v>604</v>
      </c>
      <c r="J6" s="5" t="s">
        <v>605</v>
      </c>
      <c r="K6" s="47">
        <v>50000</v>
      </c>
      <c r="L6" s="47">
        <v>1672828</v>
      </c>
      <c r="M6" s="47">
        <v>1995182</v>
      </c>
      <c r="N6" s="47">
        <v>100000</v>
      </c>
      <c r="O6" s="48">
        <v>25.25</v>
      </c>
      <c r="P6" s="1">
        <f t="shared" si="0"/>
        <v>75617.022065481986</v>
      </c>
      <c r="Q6" s="3">
        <f t="shared" si="1"/>
        <v>75617.022065481986</v>
      </c>
      <c r="R6" s="3" t="str">
        <f t="shared" si="2"/>
        <v>NE</v>
      </c>
      <c r="S6" s="37">
        <f>O6*$N$279</f>
        <v>7983.2165317783056</v>
      </c>
      <c r="T6" s="37">
        <f>Q6+S6</f>
        <v>83600.238597260293</v>
      </c>
      <c r="U6" s="37">
        <f>IF(T6&lt;N6,T6,N6)</f>
        <v>83600.238597260293</v>
      </c>
      <c r="V6" s="37" t="str">
        <f>IF(U6&lt;N6,"NE","ANO")</f>
        <v>NE</v>
      </c>
      <c r="W6" s="37">
        <f>O6*$O$281</f>
        <v>250.25874258825766</v>
      </c>
      <c r="X6" s="37">
        <f>U6+W6</f>
        <v>83850.497339848545</v>
      </c>
      <c r="Y6" s="37">
        <f>IF(X6&lt;N6,X6,N6)</f>
        <v>83850.497339848545</v>
      </c>
      <c r="Z6" s="43">
        <v>83850</v>
      </c>
      <c r="AA6" s="10"/>
      <c r="AB6" s="12"/>
    </row>
    <row r="7" spans="1:29" ht="38.25" x14ac:dyDescent="0.2">
      <c r="A7" s="46">
        <v>3</v>
      </c>
      <c r="B7" s="2" t="s">
        <v>116</v>
      </c>
      <c r="C7" s="7">
        <v>26638452</v>
      </c>
      <c r="D7" s="2" t="s">
        <v>117</v>
      </c>
      <c r="E7" s="2" t="s">
        <v>11</v>
      </c>
      <c r="F7" s="2">
        <v>7938610</v>
      </c>
      <c r="G7" s="2" t="s">
        <v>208</v>
      </c>
      <c r="H7" s="7" t="s">
        <v>485</v>
      </c>
      <c r="I7" s="2" t="s">
        <v>116</v>
      </c>
      <c r="J7" s="5">
        <v>15</v>
      </c>
      <c r="K7" s="47">
        <v>50000</v>
      </c>
      <c r="L7" s="47">
        <v>5093250</v>
      </c>
      <c r="M7" s="47">
        <v>5401481</v>
      </c>
      <c r="N7" s="47">
        <v>226890</v>
      </c>
      <c r="O7" s="48">
        <v>14.95</v>
      </c>
      <c r="P7" s="1">
        <f t="shared" si="0"/>
        <v>44771.266529859626</v>
      </c>
      <c r="Q7" s="3">
        <f t="shared" si="1"/>
        <v>44771.266529859626</v>
      </c>
      <c r="R7" s="3" t="str">
        <f t="shared" si="2"/>
        <v>NE</v>
      </c>
      <c r="S7" s="37">
        <f>O7*$N$279</f>
        <v>4726.6965207954718</v>
      </c>
      <c r="T7" s="37">
        <f>Q7+S7</f>
        <v>49497.963050655097</v>
      </c>
      <c r="U7" s="37">
        <f>IF(T7&lt;N7,T7,N7)</f>
        <v>49497.963050655097</v>
      </c>
      <c r="V7" s="37" t="str">
        <f>IF(U7&lt;N7,"NE","ANO")</f>
        <v>NE</v>
      </c>
      <c r="W7" s="37">
        <f>O7*$O$281</f>
        <v>148.17299808690899</v>
      </c>
      <c r="X7" s="37">
        <f>U7+W7</f>
        <v>49646.136048742002</v>
      </c>
      <c r="Y7" s="37">
        <f>IF(X7&lt;N7,X7,N7)</f>
        <v>49646.136048742002</v>
      </c>
      <c r="Z7" s="43">
        <v>49646</v>
      </c>
      <c r="AA7" s="11"/>
      <c r="AB7" s="12"/>
    </row>
    <row r="8" spans="1:29" ht="51" x14ac:dyDescent="0.2">
      <c r="A8" s="33">
        <v>4</v>
      </c>
      <c r="B8" s="2" t="s">
        <v>113</v>
      </c>
      <c r="C8" s="7">
        <v>26537788</v>
      </c>
      <c r="D8" s="2" t="s">
        <v>114</v>
      </c>
      <c r="E8" s="2" t="s">
        <v>115</v>
      </c>
      <c r="F8" s="46">
        <v>5598414</v>
      </c>
      <c r="G8" s="2" t="s">
        <v>208</v>
      </c>
      <c r="H8" s="7" t="s">
        <v>221</v>
      </c>
      <c r="I8" s="7" t="s">
        <v>609</v>
      </c>
      <c r="J8" s="5" t="s">
        <v>610</v>
      </c>
      <c r="K8" s="49">
        <v>30000</v>
      </c>
      <c r="L8" s="49">
        <v>3287000</v>
      </c>
      <c r="M8" s="47">
        <v>3660000</v>
      </c>
      <c r="N8" s="47">
        <v>100000</v>
      </c>
      <c r="O8" s="48">
        <v>18.75</v>
      </c>
      <c r="P8" s="1">
        <f t="shared" si="0"/>
        <v>56151.254009021279</v>
      </c>
      <c r="Q8" s="3">
        <f t="shared" si="1"/>
        <v>56151.254009021279</v>
      </c>
      <c r="R8" s="3" t="str">
        <f t="shared" si="2"/>
        <v>NE</v>
      </c>
      <c r="S8" s="37">
        <f>O8*$N$279</f>
        <v>5928.131087954187</v>
      </c>
      <c r="T8" s="37">
        <f>Q8+S8</f>
        <v>62079.385096975464</v>
      </c>
      <c r="U8" s="37">
        <f>IF(T8&lt;N8,T8,N8)</f>
        <v>62079.385096975464</v>
      </c>
      <c r="V8" s="37" t="str">
        <f>IF(U8&lt;N8,"NE","ANO")</f>
        <v>NE</v>
      </c>
      <c r="W8" s="37">
        <f>O8*$O$281</f>
        <v>185.83569994177549</v>
      </c>
      <c r="X8" s="37">
        <f>U8+W8</f>
        <v>62265.220796917238</v>
      </c>
      <c r="Y8" s="37">
        <f>IF(X8&lt;N8,X8,N8)</f>
        <v>62265.220796917238</v>
      </c>
      <c r="Z8" s="132">
        <f>Y8+Y9</f>
        <v>88997.755592393703</v>
      </c>
      <c r="AA8" s="11"/>
      <c r="AB8" s="12"/>
    </row>
    <row r="9" spans="1:29" ht="26.25" customHeight="1" x14ac:dyDescent="0.2">
      <c r="A9" s="33">
        <v>4</v>
      </c>
      <c r="B9" s="2" t="s">
        <v>113</v>
      </c>
      <c r="C9" s="7">
        <v>26537789</v>
      </c>
      <c r="D9" s="2" t="s">
        <v>607</v>
      </c>
      <c r="E9" s="2" t="s">
        <v>608</v>
      </c>
      <c r="F9" s="2">
        <v>3306857</v>
      </c>
      <c r="G9" s="2" t="s">
        <v>208</v>
      </c>
      <c r="H9" s="7" t="s">
        <v>219</v>
      </c>
      <c r="I9" s="7" t="s">
        <v>219</v>
      </c>
      <c r="J9" s="5">
        <v>5</v>
      </c>
      <c r="K9" s="49">
        <v>50000</v>
      </c>
      <c r="L9" s="49">
        <v>1987000</v>
      </c>
      <c r="M9" s="47">
        <v>2150000</v>
      </c>
      <c r="N9" s="47">
        <v>100000</v>
      </c>
      <c r="O9" s="48">
        <v>8.0500000000000007</v>
      </c>
      <c r="P9" s="1">
        <f t="shared" si="0"/>
        <v>24107.605054539803</v>
      </c>
      <c r="Q9" s="3">
        <f t="shared" si="1"/>
        <v>24107.605054539803</v>
      </c>
      <c r="R9" s="3" t="str">
        <f t="shared" si="2"/>
        <v>NE</v>
      </c>
      <c r="S9" s="37">
        <f>O9*$N$279</f>
        <v>2545.1442804283311</v>
      </c>
      <c r="T9" s="37">
        <f>Q9+S9</f>
        <v>26652.749334968135</v>
      </c>
      <c r="U9" s="37">
        <f>IF(T9&lt;N9,T9,N9)</f>
        <v>26652.749334968135</v>
      </c>
      <c r="V9" s="37" t="str">
        <f>IF(U9&lt;N9,"NE","ANO")</f>
        <v>NE</v>
      </c>
      <c r="W9" s="37">
        <f>O9*$O$281</f>
        <v>79.785460508335618</v>
      </c>
      <c r="X9" s="37">
        <f>U9+W9</f>
        <v>26732.534795476469</v>
      </c>
      <c r="Y9" s="37">
        <f>IF(X9&lt;N9,X9,N9)</f>
        <v>26732.534795476469</v>
      </c>
      <c r="Z9" s="133"/>
      <c r="AA9" s="11"/>
      <c r="AB9" s="12"/>
    </row>
    <row r="10" spans="1:29" ht="27" customHeight="1" x14ac:dyDescent="0.2">
      <c r="A10" s="33">
        <v>5</v>
      </c>
      <c r="B10" s="2" t="s">
        <v>51</v>
      </c>
      <c r="C10" s="7">
        <v>556203</v>
      </c>
      <c r="D10" s="2" t="s">
        <v>52</v>
      </c>
      <c r="E10" s="2" t="s">
        <v>53</v>
      </c>
      <c r="F10" s="6">
        <v>4012625</v>
      </c>
      <c r="G10" s="2" t="s">
        <v>208</v>
      </c>
      <c r="H10" s="26" t="s">
        <v>529</v>
      </c>
      <c r="I10" s="2" t="s">
        <v>545</v>
      </c>
      <c r="J10" s="5" t="s">
        <v>548</v>
      </c>
      <c r="K10" s="50">
        <v>60000</v>
      </c>
      <c r="L10" s="51">
        <v>2548600</v>
      </c>
      <c r="M10" s="52">
        <v>2558000</v>
      </c>
      <c r="N10" s="52">
        <v>60000</v>
      </c>
      <c r="O10" s="53">
        <v>21.85</v>
      </c>
      <c r="P10" s="1">
        <f t="shared" si="0"/>
        <v>65434.928005179463</v>
      </c>
      <c r="Q10" s="3">
        <f t="shared" si="1"/>
        <v>60000</v>
      </c>
      <c r="R10" s="3" t="str">
        <f t="shared" si="2"/>
        <v>ANO</v>
      </c>
      <c r="S10" s="37">
        <v>0</v>
      </c>
      <c r="T10" s="37">
        <f>S10+Q10</f>
        <v>60000</v>
      </c>
      <c r="U10" s="37">
        <f>T10</f>
        <v>60000</v>
      </c>
      <c r="V10" s="37"/>
      <c r="W10" s="37">
        <v>0</v>
      </c>
      <c r="X10" s="37"/>
      <c r="Y10" s="37">
        <f>U10</f>
        <v>60000</v>
      </c>
      <c r="Z10" s="132">
        <f>Y10+Y11</f>
        <v>130000</v>
      </c>
      <c r="AA10" s="19"/>
      <c r="AB10" s="19"/>
    </row>
    <row r="11" spans="1:29" ht="25.5" x14ac:dyDescent="0.2">
      <c r="A11" s="33">
        <v>5</v>
      </c>
      <c r="B11" s="2" t="s">
        <v>51</v>
      </c>
      <c r="C11" s="7">
        <v>556203</v>
      </c>
      <c r="D11" s="2" t="s">
        <v>549</v>
      </c>
      <c r="E11" s="2" t="s">
        <v>550</v>
      </c>
      <c r="F11" s="6">
        <v>1268119</v>
      </c>
      <c r="G11" s="2" t="s">
        <v>208</v>
      </c>
      <c r="H11" s="26" t="s">
        <v>529</v>
      </c>
      <c r="I11" s="2" t="s">
        <v>546</v>
      </c>
      <c r="J11" s="5" t="s">
        <v>547</v>
      </c>
      <c r="K11" s="50">
        <v>70000</v>
      </c>
      <c r="L11" s="51">
        <v>2987000</v>
      </c>
      <c r="M11" s="52">
        <v>3159600</v>
      </c>
      <c r="N11" s="52">
        <v>70000</v>
      </c>
      <c r="O11" s="53">
        <v>21.85</v>
      </c>
      <c r="P11" s="1">
        <f t="shared" si="0"/>
        <v>65434.928005179463</v>
      </c>
      <c r="Q11" s="3">
        <f t="shared" si="1"/>
        <v>65434.928005179463</v>
      </c>
      <c r="R11" s="3" t="str">
        <f t="shared" si="2"/>
        <v>NE</v>
      </c>
      <c r="S11" s="37">
        <f>O11*$N$279</f>
        <v>6908.2487611626129</v>
      </c>
      <c r="T11" s="37">
        <f t="shared" ref="T11:T27" si="3">Q11+S11</f>
        <v>72343.176766342076</v>
      </c>
      <c r="U11" s="37">
        <f t="shared" ref="U11:U27" si="4">IF(T11&lt;N11,T11,N11)</f>
        <v>70000</v>
      </c>
      <c r="V11" s="37" t="str">
        <f t="shared" ref="V11:V27" si="5">IF(U11&lt;N11,"NE","ANO")</f>
        <v>ANO</v>
      </c>
      <c r="W11" s="37"/>
      <c r="X11" s="37"/>
      <c r="Y11" s="37">
        <f>U11</f>
        <v>70000</v>
      </c>
      <c r="Z11" s="133"/>
      <c r="AA11" s="19"/>
      <c r="AB11" s="19"/>
    </row>
    <row r="12" spans="1:29" ht="38.25" hidden="1" x14ac:dyDescent="0.2">
      <c r="A12" s="33">
        <v>6</v>
      </c>
      <c r="B12" s="42" t="s">
        <v>143</v>
      </c>
      <c r="C12" s="7">
        <v>40613411</v>
      </c>
      <c r="D12" s="2" t="s">
        <v>144</v>
      </c>
      <c r="E12" s="2" t="s">
        <v>145</v>
      </c>
      <c r="F12" s="2">
        <v>9766509</v>
      </c>
      <c r="G12" s="2" t="s">
        <v>208</v>
      </c>
      <c r="H12" s="7" t="s">
        <v>214</v>
      </c>
      <c r="I12" s="7" t="s">
        <v>611</v>
      </c>
      <c r="J12" s="5" t="s">
        <v>612</v>
      </c>
      <c r="K12" s="47">
        <v>0</v>
      </c>
      <c r="L12" s="47">
        <v>1562000</v>
      </c>
      <c r="M12" s="47">
        <v>1888450</v>
      </c>
      <c r="N12" s="47">
        <v>300000</v>
      </c>
      <c r="O12" s="48">
        <v>23.75</v>
      </c>
      <c r="P12" s="1">
        <f t="shared" si="0"/>
        <v>71124.921744760286</v>
      </c>
      <c r="Q12" s="3">
        <f t="shared" si="1"/>
        <v>71124.921744760286</v>
      </c>
      <c r="R12" s="3" t="str">
        <f t="shared" si="2"/>
        <v>NE</v>
      </c>
      <c r="S12" s="37">
        <f>O12*$N$279</f>
        <v>7508.9660447419701</v>
      </c>
      <c r="T12" s="37">
        <f t="shared" si="3"/>
        <v>78633.88778950226</v>
      </c>
      <c r="U12" s="37">
        <f t="shared" si="4"/>
        <v>78633.88778950226</v>
      </c>
      <c r="V12" s="37" t="str">
        <f t="shared" si="5"/>
        <v>NE</v>
      </c>
      <c r="W12" s="37">
        <f>O12*$O$281</f>
        <v>235.39188659291563</v>
      </c>
      <c r="X12" s="37">
        <f t="shared" ref="X12:X27" si="6">U12+W12</f>
        <v>78869.279676095175</v>
      </c>
      <c r="Y12" s="37">
        <f t="shared" ref="Y12:Y27" si="7">IF(X12&lt;N12,X12,N12)</f>
        <v>78869.279676095175</v>
      </c>
      <c r="Z12" s="43">
        <f>T12-U12</f>
        <v>0</v>
      </c>
      <c r="AA12" s="12"/>
      <c r="AB12" s="12"/>
    </row>
    <row r="13" spans="1:29" ht="38.25" hidden="1" x14ac:dyDescent="0.2">
      <c r="A13" s="33">
        <v>6</v>
      </c>
      <c r="B13" s="42" t="s">
        <v>143</v>
      </c>
      <c r="C13" s="7"/>
      <c r="D13" s="2"/>
      <c r="E13" s="2"/>
      <c r="F13" s="46">
        <v>6883390</v>
      </c>
      <c r="G13" s="2" t="s">
        <v>208</v>
      </c>
      <c r="H13" s="7" t="s">
        <v>534</v>
      </c>
      <c r="I13" s="7" t="s">
        <v>611</v>
      </c>
      <c r="J13" s="5">
        <v>27</v>
      </c>
      <c r="K13" s="47">
        <v>0</v>
      </c>
      <c r="L13" s="47">
        <v>2406491</v>
      </c>
      <c r="M13" s="47">
        <v>2229737</v>
      </c>
      <c r="N13" s="47">
        <v>300000</v>
      </c>
      <c r="O13" s="48">
        <v>19.2</v>
      </c>
      <c r="P13" s="1">
        <f t="shared" si="0"/>
        <v>57498.884105237783</v>
      </c>
      <c r="Q13" s="3">
        <f t="shared" si="1"/>
        <v>57498.884105237783</v>
      </c>
      <c r="R13" s="3" t="str">
        <f t="shared" si="2"/>
        <v>NE</v>
      </c>
      <c r="S13" s="37">
        <f>O13*$N$279</f>
        <v>6070.4062340650871</v>
      </c>
      <c r="T13" s="37">
        <f t="shared" si="3"/>
        <v>63569.290339302868</v>
      </c>
      <c r="U13" s="37">
        <f t="shared" si="4"/>
        <v>63569.290339302868</v>
      </c>
      <c r="V13" s="37" t="str">
        <f t="shared" si="5"/>
        <v>NE</v>
      </c>
      <c r="W13" s="37">
        <f>O13*$O$281</f>
        <v>190.2957567403781</v>
      </c>
      <c r="X13" s="37">
        <f t="shared" si="6"/>
        <v>63759.586096043247</v>
      </c>
      <c r="Y13" s="37">
        <f t="shared" si="7"/>
        <v>63759.586096043247</v>
      </c>
      <c r="Z13" s="43">
        <f>T13-U13</f>
        <v>0</v>
      </c>
      <c r="AA13" s="12"/>
      <c r="AB13" s="12"/>
    </row>
    <row r="14" spans="1:29" ht="38.25" hidden="1" x14ac:dyDescent="0.2">
      <c r="A14" s="33">
        <v>6</v>
      </c>
      <c r="B14" s="42" t="s">
        <v>143</v>
      </c>
      <c r="C14" s="7"/>
      <c r="D14" s="2"/>
      <c r="E14" s="2"/>
      <c r="F14" s="2">
        <v>2374792</v>
      </c>
      <c r="G14" s="2" t="s">
        <v>208</v>
      </c>
      <c r="H14" s="7" t="s">
        <v>437</v>
      </c>
      <c r="I14" s="7" t="s">
        <v>611</v>
      </c>
      <c r="J14" s="5" t="s">
        <v>613</v>
      </c>
      <c r="K14" s="47">
        <v>0</v>
      </c>
      <c r="L14" s="47">
        <v>1218785</v>
      </c>
      <c r="M14" s="47">
        <v>1050354</v>
      </c>
      <c r="N14" s="47">
        <v>200000</v>
      </c>
      <c r="O14" s="48">
        <v>23.75</v>
      </c>
      <c r="P14" s="1">
        <f t="shared" si="0"/>
        <v>71124.921744760286</v>
      </c>
      <c r="Q14" s="3">
        <f t="shared" si="1"/>
        <v>71124.921744760286</v>
      </c>
      <c r="R14" s="3" t="str">
        <f t="shared" si="2"/>
        <v>NE</v>
      </c>
      <c r="S14" s="37">
        <f>O14*$N$279</f>
        <v>7508.9660447419701</v>
      </c>
      <c r="T14" s="37">
        <f t="shared" si="3"/>
        <v>78633.88778950226</v>
      </c>
      <c r="U14" s="37">
        <f t="shared" si="4"/>
        <v>78633.88778950226</v>
      </c>
      <c r="V14" s="37" t="str">
        <f t="shared" si="5"/>
        <v>NE</v>
      </c>
      <c r="W14" s="37">
        <f>O14*$O$281</f>
        <v>235.39188659291563</v>
      </c>
      <c r="X14" s="37">
        <f t="shared" si="6"/>
        <v>78869.279676095175</v>
      </c>
      <c r="Y14" s="37">
        <f t="shared" si="7"/>
        <v>78869.279676095175</v>
      </c>
      <c r="Z14" s="43">
        <f>SUM(Y12:Y14)</f>
        <v>221498.14544823358</v>
      </c>
      <c r="AA14" s="12"/>
      <c r="AB14" s="12"/>
    </row>
    <row r="15" spans="1:29" ht="53.25" customHeight="1" x14ac:dyDescent="0.2">
      <c r="A15" s="33">
        <v>7</v>
      </c>
      <c r="B15" s="2" t="s">
        <v>26</v>
      </c>
      <c r="C15" s="7">
        <v>14866391</v>
      </c>
      <c r="D15" s="2" t="s">
        <v>14</v>
      </c>
      <c r="E15" s="2" t="s">
        <v>18</v>
      </c>
      <c r="F15" s="2">
        <v>2234056</v>
      </c>
      <c r="G15" s="2" t="s">
        <v>208</v>
      </c>
      <c r="H15" s="7" t="s">
        <v>209</v>
      </c>
      <c r="I15" s="7" t="s">
        <v>596</v>
      </c>
      <c r="J15" s="5">
        <v>2</v>
      </c>
      <c r="K15" s="47">
        <v>0</v>
      </c>
      <c r="L15" s="47">
        <v>567773</v>
      </c>
      <c r="M15" s="47">
        <v>959056</v>
      </c>
      <c r="N15" s="47">
        <v>285000</v>
      </c>
      <c r="O15" s="48">
        <v>17.600000000000001</v>
      </c>
      <c r="P15" s="1">
        <f t="shared" si="0"/>
        <v>52707.310429801306</v>
      </c>
      <c r="Q15" s="3">
        <f t="shared" si="1"/>
        <v>52707.310429801306</v>
      </c>
      <c r="R15" s="3" t="str">
        <f t="shared" si="2"/>
        <v>NE</v>
      </c>
      <c r="S15" s="37">
        <f>O15*$N$279</f>
        <v>5564.5390478929976</v>
      </c>
      <c r="T15" s="37">
        <f t="shared" si="3"/>
        <v>58271.849477694304</v>
      </c>
      <c r="U15" s="37">
        <f t="shared" si="4"/>
        <v>58271.849477694304</v>
      </c>
      <c r="V15" s="37" t="str">
        <f t="shared" si="5"/>
        <v>NE</v>
      </c>
      <c r="W15" s="37">
        <f>O15*$O$281</f>
        <v>174.43777701201327</v>
      </c>
      <c r="X15" s="37">
        <f t="shared" si="6"/>
        <v>58446.287254706316</v>
      </c>
      <c r="Y15" s="37">
        <f t="shared" si="7"/>
        <v>58446.287254706316</v>
      </c>
      <c r="Z15" s="43">
        <f>Y15</f>
        <v>58446.287254706316</v>
      </c>
      <c r="AA15" s="10"/>
      <c r="AB15" s="12"/>
    </row>
    <row r="16" spans="1:29" ht="25.5" x14ac:dyDescent="0.2">
      <c r="A16" s="33">
        <v>8</v>
      </c>
      <c r="B16" s="2" t="s">
        <v>149</v>
      </c>
      <c r="C16" s="7">
        <v>68923147</v>
      </c>
      <c r="D16" s="2" t="s">
        <v>150</v>
      </c>
      <c r="E16" s="2" t="s">
        <v>151</v>
      </c>
      <c r="F16" s="2">
        <v>8141075</v>
      </c>
      <c r="G16" s="2" t="s">
        <v>208</v>
      </c>
      <c r="H16" s="2" t="s">
        <v>475</v>
      </c>
      <c r="I16" s="2" t="s">
        <v>149</v>
      </c>
      <c r="J16" s="5" t="s">
        <v>476</v>
      </c>
      <c r="K16" s="47">
        <v>0</v>
      </c>
      <c r="L16" s="4" t="s">
        <v>477</v>
      </c>
      <c r="M16" s="47">
        <v>2968000</v>
      </c>
      <c r="N16" s="47">
        <v>140000</v>
      </c>
      <c r="O16" s="48">
        <v>4.5999999999999996</v>
      </c>
      <c r="P16" s="1">
        <f t="shared" si="0"/>
        <v>13775.774316879884</v>
      </c>
      <c r="Q16" s="3">
        <f t="shared" si="1"/>
        <v>13775.774316879884</v>
      </c>
      <c r="R16" s="3" t="str">
        <f t="shared" si="2"/>
        <v>NE</v>
      </c>
      <c r="S16" s="37">
        <f>O16*$N$279</f>
        <v>1454.3681602447605</v>
      </c>
      <c r="T16" s="37">
        <f t="shared" si="3"/>
        <v>15230.142477124646</v>
      </c>
      <c r="U16" s="37">
        <f t="shared" si="4"/>
        <v>15230.142477124646</v>
      </c>
      <c r="V16" s="37" t="str">
        <f t="shared" si="5"/>
        <v>NE</v>
      </c>
      <c r="W16" s="37">
        <f>O16*$O$281</f>
        <v>45.591691719048917</v>
      </c>
      <c r="X16" s="37">
        <f t="shared" si="6"/>
        <v>15275.734168843695</v>
      </c>
      <c r="Y16" s="37">
        <f t="shared" si="7"/>
        <v>15275.734168843695</v>
      </c>
      <c r="Z16" s="132">
        <f>SUM(Y16:Y17)</f>
        <v>57117.962544372072</v>
      </c>
      <c r="AA16" s="10"/>
      <c r="AB16" s="12"/>
    </row>
    <row r="17" spans="1:28" ht="25.5" x14ac:dyDescent="0.2">
      <c r="A17" s="33">
        <v>8</v>
      </c>
      <c r="B17" s="2" t="s">
        <v>149</v>
      </c>
      <c r="C17" s="7">
        <v>68923147</v>
      </c>
      <c r="D17" s="2" t="s">
        <v>150</v>
      </c>
      <c r="E17" s="2" t="s">
        <v>151</v>
      </c>
      <c r="F17" s="2">
        <v>6570110</v>
      </c>
      <c r="G17" s="2" t="s">
        <v>208</v>
      </c>
      <c r="H17" s="2" t="s">
        <v>218</v>
      </c>
      <c r="I17" s="2" t="s">
        <v>149</v>
      </c>
      <c r="J17" s="5" t="s">
        <v>478</v>
      </c>
      <c r="K17" s="47">
        <v>40000</v>
      </c>
      <c r="L17" s="4" t="s">
        <v>479</v>
      </c>
      <c r="M17" s="47">
        <v>2471000</v>
      </c>
      <c r="N17" s="47">
        <v>200000</v>
      </c>
      <c r="O17" s="48">
        <v>12.6</v>
      </c>
      <c r="P17" s="1">
        <f t="shared" si="0"/>
        <v>37733.642694062299</v>
      </c>
      <c r="Q17" s="3">
        <f t="shared" si="1"/>
        <v>37733.642694062299</v>
      </c>
      <c r="R17" s="3" t="str">
        <f t="shared" si="2"/>
        <v>NE</v>
      </c>
      <c r="S17" s="37">
        <f>O17*$N$279</f>
        <v>3983.7040911052136</v>
      </c>
      <c r="T17" s="37">
        <f t="shared" si="3"/>
        <v>41717.346785167509</v>
      </c>
      <c r="U17" s="37">
        <f t="shared" si="4"/>
        <v>41717.346785167509</v>
      </c>
      <c r="V17" s="37" t="str">
        <f t="shared" si="5"/>
        <v>NE</v>
      </c>
      <c r="W17" s="37">
        <f>O17*$O$281</f>
        <v>124.88159036087312</v>
      </c>
      <c r="X17" s="37">
        <f t="shared" si="6"/>
        <v>41842.228375528379</v>
      </c>
      <c r="Y17" s="37">
        <f t="shared" si="7"/>
        <v>41842.228375528379</v>
      </c>
      <c r="Z17" s="133"/>
      <c r="AA17" s="10"/>
      <c r="AB17" s="12"/>
    </row>
    <row r="18" spans="1:28" ht="38.25" customHeight="1" x14ac:dyDescent="0.2">
      <c r="A18" s="33">
        <v>9</v>
      </c>
      <c r="B18" s="2" t="s">
        <v>120</v>
      </c>
      <c r="C18" s="7">
        <v>26590735</v>
      </c>
      <c r="D18" s="2" t="s">
        <v>121</v>
      </c>
      <c r="E18" s="2" t="s">
        <v>65</v>
      </c>
      <c r="F18" s="2">
        <v>5108266</v>
      </c>
      <c r="G18" s="2" t="s">
        <v>208</v>
      </c>
      <c r="H18" s="2" t="s">
        <v>225</v>
      </c>
      <c r="I18" s="2" t="s">
        <v>362</v>
      </c>
      <c r="J18" s="5" t="s">
        <v>480</v>
      </c>
      <c r="K18" s="47">
        <v>90000</v>
      </c>
      <c r="L18" s="47">
        <v>2722000</v>
      </c>
      <c r="M18" s="47">
        <v>3373245</v>
      </c>
      <c r="N18" s="47">
        <v>236000</v>
      </c>
      <c r="O18" s="48">
        <v>22.8</v>
      </c>
      <c r="P18" s="1">
        <f t="shared" si="0"/>
        <v>68279.924874969875</v>
      </c>
      <c r="Q18" s="3">
        <f t="shared" si="1"/>
        <v>68279.924874969875</v>
      </c>
      <c r="R18" s="3" t="str">
        <f t="shared" si="2"/>
        <v>NE</v>
      </c>
      <c r="S18" s="37">
        <f>O18*$N$279</f>
        <v>7208.6074029522915</v>
      </c>
      <c r="T18" s="37">
        <f t="shared" si="3"/>
        <v>75488.532277922161</v>
      </c>
      <c r="U18" s="37">
        <f t="shared" si="4"/>
        <v>75488.532277922161</v>
      </c>
      <c r="V18" s="37" t="str">
        <f t="shared" si="5"/>
        <v>NE</v>
      </c>
      <c r="W18" s="37">
        <f>O18*$O$281</f>
        <v>225.97621112919902</v>
      </c>
      <c r="X18" s="37">
        <f t="shared" si="6"/>
        <v>75714.508489051354</v>
      </c>
      <c r="Y18" s="37">
        <f t="shared" si="7"/>
        <v>75714.508489051354</v>
      </c>
      <c r="Z18" s="132">
        <f>SUM(Y18:Y19)</f>
        <v>162885.81760473549</v>
      </c>
      <c r="AA18" s="12"/>
      <c r="AB18" s="12"/>
    </row>
    <row r="19" spans="1:28" ht="38.25" customHeight="1" x14ac:dyDescent="0.2">
      <c r="A19" s="33">
        <v>9</v>
      </c>
      <c r="B19" s="2" t="s">
        <v>120</v>
      </c>
      <c r="C19" s="7">
        <v>26590735</v>
      </c>
      <c r="D19" s="2" t="s">
        <v>121</v>
      </c>
      <c r="E19" s="2" t="s">
        <v>65</v>
      </c>
      <c r="F19" s="2">
        <v>6572053</v>
      </c>
      <c r="G19" s="2" t="s">
        <v>208</v>
      </c>
      <c r="H19" s="2" t="s">
        <v>211</v>
      </c>
      <c r="I19" s="2" t="s">
        <v>230</v>
      </c>
      <c r="J19" s="5">
        <v>6</v>
      </c>
      <c r="K19" s="47">
        <v>30000</v>
      </c>
      <c r="L19" s="47">
        <v>2710000</v>
      </c>
      <c r="M19" s="47">
        <v>2963411</v>
      </c>
      <c r="N19" s="47">
        <v>207500</v>
      </c>
      <c r="O19" s="48">
        <v>26.25</v>
      </c>
      <c r="P19" s="1">
        <f t="shared" si="0"/>
        <v>78611.755612629786</v>
      </c>
      <c r="Q19" s="3">
        <f t="shared" si="1"/>
        <v>78611.755612629786</v>
      </c>
      <c r="R19" s="3" t="str">
        <f t="shared" si="2"/>
        <v>NE</v>
      </c>
      <c r="S19" s="37">
        <f>O19*$N$279</f>
        <v>8299.3835231358626</v>
      </c>
      <c r="T19" s="37">
        <f t="shared" si="3"/>
        <v>86911.139135765654</v>
      </c>
      <c r="U19" s="37">
        <f t="shared" si="4"/>
        <v>86911.139135765654</v>
      </c>
      <c r="V19" s="37" t="str">
        <f t="shared" si="5"/>
        <v>NE</v>
      </c>
      <c r="W19" s="37">
        <f>O19*$O$281</f>
        <v>260.16997991848569</v>
      </c>
      <c r="X19" s="37">
        <f t="shared" si="6"/>
        <v>87171.30911568414</v>
      </c>
      <c r="Y19" s="37">
        <f t="shared" si="7"/>
        <v>87171.30911568414</v>
      </c>
      <c r="Z19" s="133"/>
      <c r="AA19" s="12"/>
      <c r="AB19" s="12"/>
    </row>
    <row r="20" spans="1:28" ht="60" customHeight="1" x14ac:dyDescent="0.2">
      <c r="A20" s="33">
        <v>10</v>
      </c>
      <c r="B20" s="2" t="s">
        <v>83</v>
      </c>
      <c r="C20" s="7">
        <v>27270955</v>
      </c>
      <c r="D20" s="2" t="s">
        <v>84</v>
      </c>
      <c r="E20" s="2" t="s">
        <v>85</v>
      </c>
      <c r="F20" s="2">
        <v>1292895</v>
      </c>
      <c r="G20" s="2" t="s">
        <v>208</v>
      </c>
      <c r="H20" s="2" t="s">
        <v>485</v>
      </c>
      <c r="I20" s="2" t="s">
        <v>486</v>
      </c>
      <c r="J20" s="5">
        <v>9</v>
      </c>
      <c r="K20" s="47">
        <v>0</v>
      </c>
      <c r="L20" s="47">
        <v>3365000</v>
      </c>
      <c r="M20" s="47">
        <v>4856000</v>
      </c>
      <c r="N20" s="47">
        <v>300000</v>
      </c>
      <c r="O20" s="48">
        <v>16.100000000000001</v>
      </c>
      <c r="P20" s="1">
        <f t="shared" si="0"/>
        <v>48215.210109079606</v>
      </c>
      <c r="Q20" s="3">
        <f t="shared" si="1"/>
        <v>48215.210109079606</v>
      </c>
      <c r="R20" s="3" t="str">
        <f t="shared" si="2"/>
        <v>NE</v>
      </c>
      <c r="S20" s="37">
        <f>O20*$N$279</f>
        <v>5090.2885608566621</v>
      </c>
      <c r="T20" s="37">
        <f t="shared" si="3"/>
        <v>53305.498669936271</v>
      </c>
      <c r="U20" s="37">
        <f t="shared" si="4"/>
        <v>53305.498669936271</v>
      </c>
      <c r="V20" s="37" t="str">
        <f t="shared" si="5"/>
        <v>NE</v>
      </c>
      <c r="W20" s="37">
        <f>O20*$O$281</f>
        <v>159.57092101667124</v>
      </c>
      <c r="X20" s="37">
        <f t="shared" si="6"/>
        <v>53465.069590952939</v>
      </c>
      <c r="Y20" s="37">
        <f t="shared" si="7"/>
        <v>53465.069590952939</v>
      </c>
      <c r="Z20" s="132">
        <f>SUM(Y20:Y21)</f>
        <v>111911.35684565926</v>
      </c>
      <c r="AA20" s="12"/>
      <c r="AB20" s="12"/>
    </row>
    <row r="21" spans="1:28" ht="60" customHeight="1" x14ac:dyDescent="0.2">
      <c r="A21" s="33">
        <v>10</v>
      </c>
      <c r="B21" s="2" t="s">
        <v>83</v>
      </c>
      <c r="C21" s="7">
        <v>27270955</v>
      </c>
      <c r="D21" s="2" t="s">
        <v>84</v>
      </c>
      <c r="E21" s="2" t="s">
        <v>85</v>
      </c>
      <c r="F21" s="2">
        <v>5998627</v>
      </c>
      <c r="G21" s="2" t="s">
        <v>208</v>
      </c>
      <c r="H21" s="2" t="s">
        <v>209</v>
      </c>
      <c r="I21" s="2" t="s">
        <v>487</v>
      </c>
      <c r="J21" s="5">
        <v>1</v>
      </c>
      <c r="K21" s="47">
        <v>0</v>
      </c>
      <c r="L21" s="47">
        <v>651000</v>
      </c>
      <c r="M21" s="47">
        <v>1167000</v>
      </c>
      <c r="N21" s="47">
        <v>150000</v>
      </c>
      <c r="O21" s="48">
        <v>17.600000000000001</v>
      </c>
      <c r="P21" s="1">
        <f t="shared" si="0"/>
        <v>52707.310429801306</v>
      </c>
      <c r="Q21" s="3">
        <f t="shared" si="1"/>
        <v>52707.310429801306</v>
      </c>
      <c r="R21" s="3" t="str">
        <f t="shared" si="2"/>
        <v>NE</v>
      </c>
      <c r="S21" s="37">
        <f>O21*$N$279</f>
        <v>5564.5390478929976</v>
      </c>
      <c r="T21" s="37">
        <f t="shared" si="3"/>
        <v>58271.849477694304</v>
      </c>
      <c r="U21" s="37">
        <f t="shared" si="4"/>
        <v>58271.849477694304</v>
      </c>
      <c r="V21" s="37" t="str">
        <f t="shared" si="5"/>
        <v>NE</v>
      </c>
      <c r="W21" s="37">
        <f>O21*$O$281</f>
        <v>174.43777701201327</v>
      </c>
      <c r="X21" s="37">
        <f t="shared" si="6"/>
        <v>58446.287254706316</v>
      </c>
      <c r="Y21" s="37">
        <f t="shared" si="7"/>
        <v>58446.287254706316</v>
      </c>
      <c r="Z21" s="133"/>
      <c r="AA21" s="12"/>
      <c r="AB21" s="12"/>
    </row>
    <row r="22" spans="1:28" ht="41.25" customHeight="1" x14ac:dyDescent="0.2">
      <c r="A22" s="33">
        <v>11</v>
      </c>
      <c r="B22" s="2" t="s">
        <v>98</v>
      </c>
      <c r="C22" s="7">
        <v>499811</v>
      </c>
      <c r="D22" s="2" t="s">
        <v>99</v>
      </c>
      <c r="E22" s="2" t="s">
        <v>100</v>
      </c>
      <c r="F22" s="2">
        <v>5002625</v>
      </c>
      <c r="G22" s="2" t="s">
        <v>208</v>
      </c>
      <c r="H22" s="2" t="s">
        <v>244</v>
      </c>
      <c r="I22" s="2" t="s">
        <v>488</v>
      </c>
      <c r="J22" s="5">
        <v>4</v>
      </c>
      <c r="K22" s="47">
        <v>30000</v>
      </c>
      <c r="L22" s="47">
        <v>4116382</v>
      </c>
      <c r="M22" s="54" t="s">
        <v>489</v>
      </c>
      <c r="N22" s="47">
        <v>52000</v>
      </c>
      <c r="O22" s="48">
        <v>13.75</v>
      </c>
      <c r="P22" s="1">
        <f t="shared" si="0"/>
        <v>41177.586273282272</v>
      </c>
      <c r="Q22" s="3">
        <f t="shared" si="1"/>
        <v>41177.586273282272</v>
      </c>
      <c r="R22" s="3" t="str">
        <f t="shared" si="2"/>
        <v>NE</v>
      </c>
      <c r="S22" s="37">
        <f>O22*$N$279</f>
        <v>4347.2961311664039</v>
      </c>
      <c r="T22" s="37">
        <f t="shared" si="3"/>
        <v>45524.882404448676</v>
      </c>
      <c r="U22" s="37">
        <f t="shared" si="4"/>
        <v>45524.882404448676</v>
      </c>
      <c r="V22" s="37" t="str">
        <f t="shared" si="5"/>
        <v>NE</v>
      </c>
      <c r="W22" s="37">
        <f>O22*$O$281</f>
        <v>136.27951329063535</v>
      </c>
      <c r="X22" s="37">
        <f t="shared" si="6"/>
        <v>45661.161917739308</v>
      </c>
      <c r="Y22" s="37">
        <f t="shared" si="7"/>
        <v>45661.161917739308</v>
      </c>
      <c r="Z22" s="43">
        <f>Y22</f>
        <v>45661.161917739308</v>
      </c>
      <c r="AA22" s="20"/>
      <c r="AB22" s="12"/>
    </row>
    <row r="23" spans="1:28" ht="42.75" customHeight="1" x14ac:dyDescent="0.2">
      <c r="A23" s="33">
        <v>12</v>
      </c>
      <c r="B23" s="2" t="s">
        <v>29</v>
      </c>
      <c r="C23" s="7">
        <v>26999234</v>
      </c>
      <c r="D23" s="2" t="s">
        <v>13</v>
      </c>
      <c r="E23" s="2" t="s">
        <v>30</v>
      </c>
      <c r="F23" s="2">
        <v>1501687</v>
      </c>
      <c r="G23" s="2" t="s">
        <v>208</v>
      </c>
      <c r="H23" s="2" t="s">
        <v>214</v>
      </c>
      <c r="I23" s="2" t="s">
        <v>490</v>
      </c>
      <c r="J23" s="9" t="s">
        <v>491</v>
      </c>
      <c r="K23" s="47">
        <v>70000</v>
      </c>
      <c r="L23" s="47">
        <v>534000</v>
      </c>
      <c r="M23" s="47">
        <v>954064</v>
      </c>
      <c r="N23" s="47">
        <v>196000</v>
      </c>
      <c r="O23" s="48">
        <v>21.25</v>
      </c>
      <c r="P23" s="1">
        <f t="shared" si="0"/>
        <v>63638.087876890779</v>
      </c>
      <c r="Q23" s="3">
        <f t="shared" si="1"/>
        <v>63638.087876890779</v>
      </c>
      <c r="R23" s="3" t="str">
        <f t="shared" si="2"/>
        <v>NE</v>
      </c>
      <c r="S23" s="37">
        <f>O23*$N$279</f>
        <v>6718.5485663480786</v>
      </c>
      <c r="T23" s="37">
        <f t="shared" si="3"/>
        <v>70356.636443238851</v>
      </c>
      <c r="U23" s="37">
        <f t="shared" si="4"/>
        <v>70356.636443238851</v>
      </c>
      <c r="V23" s="37" t="str">
        <f t="shared" si="5"/>
        <v>NE</v>
      </c>
      <c r="W23" s="37">
        <f>O23*$O$281</f>
        <v>210.61379326734556</v>
      </c>
      <c r="X23" s="37">
        <f t="shared" si="6"/>
        <v>70567.250236506196</v>
      </c>
      <c r="Y23" s="37">
        <f t="shared" si="7"/>
        <v>70567.250236506196</v>
      </c>
      <c r="Z23" s="43">
        <f>Y23</f>
        <v>70567.250236506196</v>
      </c>
      <c r="AA23" s="21"/>
      <c r="AB23" s="12"/>
    </row>
    <row r="24" spans="1:28" ht="39.75" customHeight="1" x14ac:dyDescent="0.2">
      <c r="A24" s="33">
        <v>13</v>
      </c>
      <c r="B24" s="2" t="s">
        <v>198</v>
      </c>
      <c r="C24" s="7">
        <v>27297128</v>
      </c>
      <c r="D24" s="2" t="s">
        <v>71</v>
      </c>
      <c r="E24" s="2" t="s">
        <v>72</v>
      </c>
      <c r="F24" s="2">
        <v>3991178</v>
      </c>
      <c r="G24" s="2" t="s">
        <v>208</v>
      </c>
      <c r="H24" s="2" t="s">
        <v>209</v>
      </c>
      <c r="I24" s="2" t="s">
        <v>492</v>
      </c>
      <c r="J24" s="5">
        <v>1</v>
      </c>
      <c r="K24" s="47">
        <v>0</v>
      </c>
      <c r="L24" s="47">
        <v>523000</v>
      </c>
      <c r="M24" s="47">
        <v>606900</v>
      </c>
      <c r="N24" s="47">
        <v>180570</v>
      </c>
      <c r="O24" s="48">
        <v>13.2</v>
      </c>
      <c r="P24" s="1">
        <f t="shared" si="0"/>
        <v>39530.482822350976</v>
      </c>
      <c r="Q24" s="3">
        <f t="shared" si="1"/>
        <v>39530.482822350976</v>
      </c>
      <c r="R24" s="3" t="str">
        <f t="shared" si="2"/>
        <v>NE</v>
      </c>
      <c r="S24" s="37">
        <f>O24*$N$279</f>
        <v>4173.4042859197471</v>
      </c>
      <c r="T24" s="37">
        <f t="shared" si="3"/>
        <v>43703.887108270719</v>
      </c>
      <c r="U24" s="37">
        <f t="shared" si="4"/>
        <v>43703.887108270719</v>
      </c>
      <c r="V24" s="37" t="str">
        <f t="shared" si="5"/>
        <v>NE</v>
      </c>
      <c r="W24" s="37">
        <f>O24*$O$281</f>
        <v>130.82833275900992</v>
      </c>
      <c r="X24" s="37">
        <f t="shared" si="6"/>
        <v>43834.71544102973</v>
      </c>
      <c r="Y24" s="37">
        <f t="shared" si="7"/>
        <v>43834.71544102973</v>
      </c>
      <c r="Z24" s="132">
        <f>SUM(Y24:Y25)</f>
        <v>89661.917947560811</v>
      </c>
      <c r="AA24" s="21"/>
      <c r="AB24" s="12"/>
    </row>
    <row r="25" spans="1:28" ht="39.75" customHeight="1" x14ac:dyDescent="0.2">
      <c r="A25" s="33">
        <v>13</v>
      </c>
      <c r="B25" s="2" t="s">
        <v>198</v>
      </c>
      <c r="C25" s="7">
        <v>27297128</v>
      </c>
      <c r="D25" s="2" t="s">
        <v>71</v>
      </c>
      <c r="E25" s="2" t="s">
        <v>72</v>
      </c>
      <c r="F25" s="2">
        <v>1532609</v>
      </c>
      <c r="G25" s="2" t="s">
        <v>208</v>
      </c>
      <c r="H25" s="2" t="s">
        <v>485</v>
      </c>
      <c r="I25" s="2" t="s">
        <v>492</v>
      </c>
      <c r="J25" s="5">
        <v>7</v>
      </c>
      <c r="K25" s="47">
        <v>60000</v>
      </c>
      <c r="L25" s="47">
        <v>2136000</v>
      </c>
      <c r="M25" s="47">
        <v>2750044</v>
      </c>
      <c r="N25" s="47">
        <v>274004</v>
      </c>
      <c r="O25" s="48">
        <v>13.8</v>
      </c>
      <c r="P25" s="1">
        <f t="shared" si="0"/>
        <v>41327.32295063966</v>
      </c>
      <c r="Q25" s="3">
        <f t="shared" si="1"/>
        <v>41327.32295063966</v>
      </c>
      <c r="R25" s="3" t="str">
        <f t="shared" si="2"/>
        <v>NE</v>
      </c>
      <c r="S25" s="37">
        <f>O25*$N$279</f>
        <v>4363.1044807342814</v>
      </c>
      <c r="T25" s="37">
        <f t="shared" si="3"/>
        <v>45690.427431373944</v>
      </c>
      <c r="U25" s="37">
        <f t="shared" si="4"/>
        <v>45690.427431373944</v>
      </c>
      <c r="V25" s="37" t="str">
        <f t="shared" si="5"/>
        <v>NE</v>
      </c>
      <c r="W25" s="37">
        <f>O25*$O$281</f>
        <v>136.77507515714677</v>
      </c>
      <c r="X25" s="37">
        <f t="shared" si="6"/>
        <v>45827.202506531088</v>
      </c>
      <c r="Y25" s="37">
        <f t="shared" si="7"/>
        <v>45827.202506531088</v>
      </c>
      <c r="Z25" s="133"/>
      <c r="AA25" s="21"/>
      <c r="AB25" s="12"/>
    </row>
    <row r="26" spans="1:28" ht="63.75" x14ac:dyDescent="0.2">
      <c r="A26" s="33">
        <v>14</v>
      </c>
      <c r="B26" s="2" t="s">
        <v>140</v>
      </c>
      <c r="C26" s="7">
        <v>26593661</v>
      </c>
      <c r="D26" s="2" t="s">
        <v>141</v>
      </c>
      <c r="E26" s="2" t="s">
        <v>142</v>
      </c>
      <c r="F26" s="2">
        <v>4704104</v>
      </c>
      <c r="G26" s="2" t="s">
        <v>208</v>
      </c>
      <c r="H26" s="7" t="s">
        <v>209</v>
      </c>
      <c r="I26" s="2" t="s">
        <v>209</v>
      </c>
      <c r="J26" s="4" t="s">
        <v>259</v>
      </c>
      <c r="K26" s="47">
        <v>0</v>
      </c>
      <c r="L26" s="47">
        <v>596500</v>
      </c>
      <c r="M26" s="47">
        <v>624000</v>
      </c>
      <c r="N26" s="47">
        <v>60000</v>
      </c>
      <c r="O26" s="48">
        <v>7.7</v>
      </c>
      <c r="P26" s="1">
        <f t="shared" si="0"/>
        <v>23059.448313038072</v>
      </c>
      <c r="Q26" s="3">
        <f t="shared" si="1"/>
        <v>23059.448313038072</v>
      </c>
      <c r="R26" s="3" t="str">
        <f t="shared" si="2"/>
        <v>NE</v>
      </c>
      <c r="S26" s="37">
        <f>O26*$N$279</f>
        <v>2434.4858334531864</v>
      </c>
      <c r="T26" s="37">
        <f t="shared" si="3"/>
        <v>25493.934146491258</v>
      </c>
      <c r="U26" s="37">
        <f t="shared" si="4"/>
        <v>25493.934146491258</v>
      </c>
      <c r="V26" s="37" t="str">
        <f t="shared" si="5"/>
        <v>NE</v>
      </c>
      <c r="W26" s="37">
        <f>O26*$O$281</f>
        <v>76.316527442755799</v>
      </c>
      <c r="X26" s="37">
        <f t="shared" si="6"/>
        <v>25570.250673934013</v>
      </c>
      <c r="Y26" s="37">
        <f t="shared" si="7"/>
        <v>25570.250673934013</v>
      </c>
      <c r="Z26" s="132">
        <f>SUM(Y26:Y27)</f>
        <v>44664.918384988632</v>
      </c>
      <c r="AA26" s="19"/>
      <c r="AB26" s="19"/>
    </row>
    <row r="27" spans="1:28" ht="63.75" x14ac:dyDescent="0.2">
      <c r="A27" s="33">
        <v>14</v>
      </c>
      <c r="B27" s="2" t="s">
        <v>140</v>
      </c>
      <c r="C27" s="7">
        <v>26593661</v>
      </c>
      <c r="D27" s="2" t="s">
        <v>141</v>
      </c>
      <c r="E27" s="2" t="s">
        <v>142</v>
      </c>
      <c r="F27" s="2">
        <v>7909036</v>
      </c>
      <c r="G27" s="2" t="s">
        <v>208</v>
      </c>
      <c r="H27" s="7" t="s">
        <v>485</v>
      </c>
      <c r="I27" s="2" t="s">
        <v>260</v>
      </c>
      <c r="J27" s="8" t="s">
        <v>261</v>
      </c>
      <c r="K27" s="47">
        <v>60000</v>
      </c>
      <c r="L27" s="47">
        <v>3676500</v>
      </c>
      <c r="M27" s="47">
        <v>4389000</v>
      </c>
      <c r="N27" s="47">
        <v>240000</v>
      </c>
      <c r="O27" s="48">
        <v>5.75</v>
      </c>
      <c r="P27" s="1">
        <f t="shared" si="0"/>
        <v>17219.717896099857</v>
      </c>
      <c r="Q27" s="3">
        <f t="shared" si="1"/>
        <v>17219.717896099857</v>
      </c>
      <c r="R27" s="3" t="str">
        <f t="shared" si="2"/>
        <v>NE</v>
      </c>
      <c r="S27" s="37">
        <f>O27*$N$279</f>
        <v>1817.9602003059506</v>
      </c>
      <c r="T27" s="37">
        <f t="shared" si="3"/>
        <v>19037.678096405809</v>
      </c>
      <c r="U27" s="37">
        <f t="shared" si="4"/>
        <v>19037.678096405809</v>
      </c>
      <c r="V27" s="37" t="str">
        <f t="shared" si="5"/>
        <v>NE</v>
      </c>
      <c r="W27" s="37">
        <f>O27*$O$281</f>
        <v>56.989614648811148</v>
      </c>
      <c r="X27" s="37">
        <f t="shared" si="6"/>
        <v>19094.667711054619</v>
      </c>
      <c r="Y27" s="37">
        <f t="shared" si="7"/>
        <v>19094.667711054619</v>
      </c>
      <c r="Z27" s="133"/>
      <c r="AA27" s="19"/>
      <c r="AB27" s="19"/>
    </row>
    <row r="28" spans="1:28" ht="56.25" customHeight="1" x14ac:dyDescent="0.2">
      <c r="A28" s="33">
        <v>15</v>
      </c>
      <c r="B28" s="2" t="s">
        <v>27</v>
      </c>
      <c r="C28" s="7">
        <v>27043797</v>
      </c>
      <c r="D28" s="2" t="s">
        <v>17</v>
      </c>
      <c r="E28" s="2" t="s">
        <v>15</v>
      </c>
      <c r="F28" s="2">
        <v>32772817</v>
      </c>
      <c r="G28" s="2" t="s">
        <v>208</v>
      </c>
      <c r="H28" s="2" t="s">
        <v>209</v>
      </c>
      <c r="I28" s="2" t="s">
        <v>209</v>
      </c>
      <c r="J28" s="8" t="s">
        <v>263</v>
      </c>
      <c r="K28" s="47">
        <v>0</v>
      </c>
      <c r="L28" s="47">
        <v>555300</v>
      </c>
      <c r="M28" s="47">
        <v>1006150</v>
      </c>
      <c r="N28" s="47">
        <v>35000</v>
      </c>
      <c r="O28" s="48">
        <v>17.600000000000001</v>
      </c>
      <c r="P28" s="1">
        <f t="shared" si="0"/>
        <v>52707.310429801306</v>
      </c>
      <c r="Q28" s="3">
        <f t="shared" si="1"/>
        <v>35000</v>
      </c>
      <c r="R28" s="3" t="str">
        <f t="shared" si="2"/>
        <v>ANO</v>
      </c>
      <c r="S28" s="37">
        <v>0</v>
      </c>
      <c r="T28" s="37">
        <f>S28+Q28</f>
        <v>35000</v>
      </c>
      <c r="U28" s="37">
        <f>T28</f>
        <v>35000</v>
      </c>
      <c r="V28" s="37"/>
      <c r="W28" s="37">
        <v>0</v>
      </c>
      <c r="X28" s="37"/>
      <c r="Y28" s="37">
        <f>U28</f>
        <v>35000</v>
      </c>
      <c r="Z28" s="132">
        <f>SUM(Y28:Y31)</f>
        <v>124129.23194612005</v>
      </c>
      <c r="AA28" s="19"/>
      <c r="AB28" s="12"/>
    </row>
    <row r="29" spans="1:28" ht="56.25" customHeight="1" x14ac:dyDescent="0.2">
      <c r="A29" s="33">
        <v>15</v>
      </c>
      <c r="B29" s="2" t="s">
        <v>27</v>
      </c>
      <c r="C29" s="7">
        <v>27043797</v>
      </c>
      <c r="D29" s="2" t="s">
        <v>17</v>
      </c>
      <c r="E29" s="2" t="s">
        <v>15</v>
      </c>
      <c r="F29" s="2">
        <v>7261145</v>
      </c>
      <c r="G29" s="2" t="s">
        <v>208</v>
      </c>
      <c r="H29" s="2" t="s">
        <v>260</v>
      </c>
      <c r="I29" s="2" t="s">
        <v>260</v>
      </c>
      <c r="J29" s="8" t="s">
        <v>264</v>
      </c>
      <c r="K29" s="47">
        <f>-K30-K28</f>
        <v>0</v>
      </c>
      <c r="L29" s="47">
        <v>710000</v>
      </c>
      <c r="M29" s="47">
        <v>965300</v>
      </c>
      <c r="N29" s="47">
        <v>35000</v>
      </c>
      <c r="O29" s="48">
        <v>10</v>
      </c>
      <c r="P29" s="1">
        <f t="shared" si="0"/>
        <v>29947.335471478014</v>
      </c>
      <c r="Q29" s="3">
        <f t="shared" si="1"/>
        <v>29947.335471478014</v>
      </c>
      <c r="R29" s="3" t="str">
        <f t="shared" si="2"/>
        <v>NE</v>
      </c>
      <c r="S29" s="37">
        <f>O29*$N$279</f>
        <v>3161.6699135755662</v>
      </c>
      <c r="T29" s="37">
        <f>Q29+S29</f>
        <v>33109.005385053577</v>
      </c>
      <c r="U29" s="37">
        <f>IF(T29&lt;N29,T29,N29)</f>
        <v>33109.005385053577</v>
      </c>
      <c r="V29" s="37" t="str">
        <f>IF(U29&lt;N29,"NE","ANO")</f>
        <v>NE</v>
      </c>
      <c r="W29" s="37">
        <f>O29*$O$281</f>
        <v>99.112373302280261</v>
      </c>
      <c r="X29" s="37">
        <f>U29+W29</f>
        <v>33208.11775835586</v>
      </c>
      <c r="Y29" s="37">
        <f>IF(X29&lt;N29,X29,N29)</f>
        <v>33208.11775835586</v>
      </c>
      <c r="Z29" s="134"/>
      <c r="AA29" s="19"/>
      <c r="AB29" s="12"/>
    </row>
    <row r="30" spans="1:28" ht="56.25" customHeight="1" x14ac:dyDescent="0.2">
      <c r="A30" s="33">
        <v>15</v>
      </c>
      <c r="B30" s="2" t="s">
        <v>27</v>
      </c>
      <c r="C30" s="7">
        <v>27043797</v>
      </c>
      <c r="D30" s="2" t="s">
        <v>17</v>
      </c>
      <c r="E30" s="2" t="s">
        <v>15</v>
      </c>
      <c r="F30" s="2">
        <v>1740941</v>
      </c>
      <c r="G30" s="2" t="s">
        <v>208</v>
      </c>
      <c r="H30" s="2" t="s">
        <v>212</v>
      </c>
      <c r="I30" s="2" t="s">
        <v>212</v>
      </c>
      <c r="J30" s="8" t="s">
        <v>265</v>
      </c>
      <c r="K30" s="47">
        <v>0</v>
      </c>
      <c r="L30" s="47">
        <v>518800</v>
      </c>
      <c r="M30" s="47">
        <v>872900</v>
      </c>
      <c r="N30" s="47">
        <v>32000</v>
      </c>
      <c r="O30" s="48">
        <v>6.3</v>
      </c>
      <c r="P30" s="1">
        <f t="shared" si="0"/>
        <v>18866.821347031149</v>
      </c>
      <c r="Q30" s="3">
        <f t="shared" si="1"/>
        <v>18866.821347031149</v>
      </c>
      <c r="R30" s="3" t="str">
        <f t="shared" si="2"/>
        <v>NE</v>
      </c>
      <c r="S30" s="37">
        <f>O30*$N$279</f>
        <v>1991.8520455526068</v>
      </c>
      <c r="T30" s="37">
        <f>Q30+S30</f>
        <v>20858.673392583754</v>
      </c>
      <c r="U30" s="37">
        <f>IF(T30&lt;N30,T30,N30)</f>
        <v>20858.673392583754</v>
      </c>
      <c r="V30" s="37" t="str">
        <f>IF(U30&lt;N30,"NE","ANO")</f>
        <v>NE</v>
      </c>
      <c r="W30" s="37">
        <f>O30*$O$281</f>
        <v>62.44079518043656</v>
      </c>
      <c r="X30" s="37">
        <f>U30+W30</f>
        <v>20921.114187764189</v>
      </c>
      <c r="Y30" s="37">
        <f>IF(X30&lt;N30,X30,N30)</f>
        <v>20921.114187764189</v>
      </c>
      <c r="Z30" s="134"/>
      <c r="AA30" s="45"/>
      <c r="AB30" s="12"/>
    </row>
    <row r="31" spans="1:28" ht="56.25" customHeight="1" x14ac:dyDescent="0.2">
      <c r="A31" s="33">
        <v>15</v>
      </c>
      <c r="B31" s="2" t="s">
        <v>27</v>
      </c>
      <c r="C31" s="7">
        <v>27043797</v>
      </c>
      <c r="D31" s="2" t="s">
        <v>17</v>
      </c>
      <c r="E31" s="2" t="s">
        <v>15</v>
      </c>
      <c r="F31" s="2">
        <v>7328567</v>
      </c>
      <c r="G31" s="2" t="s">
        <v>208</v>
      </c>
      <c r="H31" s="2" t="s">
        <v>239</v>
      </c>
      <c r="I31" s="2" t="s">
        <v>239</v>
      </c>
      <c r="J31" s="8" t="s">
        <v>266</v>
      </c>
      <c r="K31" s="47">
        <v>0</v>
      </c>
      <c r="L31" s="47">
        <v>1076800</v>
      </c>
      <c r="M31" s="47">
        <v>1627100</v>
      </c>
      <c r="N31" s="47">
        <v>35000</v>
      </c>
      <c r="O31" s="48">
        <v>16.100000000000001</v>
      </c>
      <c r="P31" s="1">
        <f t="shared" si="0"/>
        <v>48215.210109079606</v>
      </c>
      <c r="Q31" s="3">
        <f t="shared" si="1"/>
        <v>35000</v>
      </c>
      <c r="R31" s="3" t="str">
        <f t="shared" si="2"/>
        <v>ANO</v>
      </c>
      <c r="S31" s="37">
        <v>0</v>
      </c>
      <c r="T31" s="37">
        <f>S31+Q31</f>
        <v>35000</v>
      </c>
      <c r="U31" s="37">
        <f>T31</f>
        <v>35000</v>
      </c>
      <c r="V31" s="37"/>
      <c r="W31" s="37">
        <v>0</v>
      </c>
      <c r="X31" s="37"/>
      <c r="Y31" s="37">
        <f>U31</f>
        <v>35000</v>
      </c>
      <c r="Z31" s="133"/>
      <c r="AA31" s="19"/>
      <c r="AB31" s="12"/>
    </row>
    <row r="32" spans="1:28" ht="27.75" hidden="1" customHeight="1" x14ac:dyDescent="0.2">
      <c r="A32" s="33">
        <v>16</v>
      </c>
      <c r="B32" s="42" t="s">
        <v>106</v>
      </c>
      <c r="C32" s="7">
        <v>71235868</v>
      </c>
      <c r="D32" s="2" t="s">
        <v>107</v>
      </c>
      <c r="E32" s="2" t="s">
        <v>11</v>
      </c>
      <c r="F32" s="46">
        <v>5387786</v>
      </c>
      <c r="G32" s="2" t="s">
        <v>208</v>
      </c>
      <c r="H32" s="46" t="s">
        <v>333</v>
      </c>
      <c r="I32" s="46" t="s">
        <v>334</v>
      </c>
      <c r="J32" s="46" t="s">
        <v>335</v>
      </c>
      <c r="K32" s="4">
        <v>0</v>
      </c>
      <c r="L32" s="55">
        <v>1569197</v>
      </c>
      <c r="M32" s="46" t="s">
        <v>336</v>
      </c>
      <c r="N32" s="56">
        <v>174000</v>
      </c>
      <c r="O32" s="44">
        <v>1.1499999999999999</v>
      </c>
      <c r="P32" s="1">
        <f t="shared" si="0"/>
        <v>3443.9435792199711</v>
      </c>
      <c r="Q32" s="3">
        <f t="shared" si="1"/>
        <v>3443.9435792199711</v>
      </c>
      <c r="R32" s="3" t="str">
        <f t="shared" si="2"/>
        <v>NE</v>
      </c>
      <c r="S32" s="37">
        <f>O32*$N$279</f>
        <v>363.59204006119012</v>
      </c>
      <c r="T32" s="37">
        <f t="shared" ref="T32:T44" si="8">Q32+S32</f>
        <v>3807.5356192811614</v>
      </c>
      <c r="U32" s="37">
        <f t="shared" ref="U32:U44" si="9">IF(T32&lt;N32,T32,N32)</f>
        <v>3807.5356192811614</v>
      </c>
      <c r="V32" s="37" t="str">
        <f t="shared" ref="V32:V44" si="10">IF(U32&lt;N32,"NE","ANO")</f>
        <v>NE</v>
      </c>
      <c r="W32" s="37">
        <f>O32*$O$281</f>
        <v>11.397922929762229</v>
      </c>
      <c r="X32" s="37">
        <f t="shared" ref="X32:X39" si="11">U32+W32</f>
        <v>3818.9335422109239</v>
      </c>
      <c r="Y32" s="37">
        <f t="shared" ref="Y32:Y39" si="12">IF(X32&lt;N32,X32,N32)</f>
        <v>3818.9335422109239</v>
      </c>
      <c r="Z32" s="43">
        <f t="shared" ref="Z32:Z39" si="13">T32-U32</f>
        <v>0</v>
      </c>
      <c r="AA32" s="20"/>
      <c r="AB32" s="20"/>
    </row>
    <row r="33" spans="1:28" ht="27.75" hidden="1" customHeight="1" x14ac:dyDescent="0.2">
      <c r="A33" s="33">
        <v>16</v>
      </c>
      <c r="B33" s="42" t="s">
        <v>106</v>
      </c>
      <c r="C33" s="7">
        <v>71235868</v>
      </c>
      <c r="D33" s="2" t="s">
        <v>107</v>
      </c>
      <c r="E33" s="2" t="s">
        <v>11</v>
      </c>
      <c r="F33" s="46">
        <v>9923023</v>
      </c>
      <c r="G33" s="2" t="s">
        <v>208</v>
      </c>
      <c r="H33" s="46" t="s">
        <v>337</v>
      </c>
      <c r="I33" s="46" t="s">
        <v>337</v>
      </c>
      <c r="J33" s="46" t="s">
        <v>338</v>
      </c>
      <c r="K33" s="4">
        <v>0</v>
      </c>
      <c r="L33" s="55">
        <v>12306569</v>
      </c>
      <c r="M33" s="46" t="s">
        <v>339</v>
      </c>
      <c r="N33" s="57" t="s">
        <v>340</v>
      </c>
      <c r="O33" s="44">
        <v>14.7</v>
      </c>
      <c r="P33" s="1">
        <f t="shared" si="0"/>
        <v>44022.583143072676</v>
      </c>
      <c r="Q33" s="3">
        <f t="shared" si="1"/>
        <v>44022.583143072676</v>
      </c>
      <c r="R33" s="3" t="str">
        <f t="shared" si="2"/>
        <v>NE</v>
      </c>
      <c r="S33" s="37">
        <f>O33*$N$279</f>
        <v>4647.6547729560825</v>
      </c>
      <c r="T33" s="37">
        <f t="shared" si="8"/>
        <v>48670.23791602876</v>
      </c>
      <c r="U33" s="37">
        <f t="shared" si="9"/>
        <v>48670.23791602876</v>
      </c>
      <c r="V33" s="37" t="str">
        <f t="shared" si="10"/>
        <v>NE</v>
      </c>
      <c r="W33" s="37">
        <f>O33*$O$281</f>
        <v>145.69518875435199</v>
      </c>
      <c r="X33" s="37">
        <f t="shared" si="11"/>
        <v>48815.933104783115</v>
      </c>
      <c r="Y33" s="37">
        <f t="shared" si="12"/>
        <v>48815.933104783115</v>
      </c>
      <c r="Z33" s="43">
        <f t="shared" si="13"/>
        <v>0</v>
      </c>
      <c r="AA33" s="20"/>
      <c r="AB33" s="20"/>
    </row>
    <row r="34" spans="1:28" ht="27.75" hidden="1" customHeight="1" x14ac:dyDescent="0.2">
      <c r="A34" s="33">
        <v>16</v>
      </c>
      <c r="B34" s="42" t="s">
        <v>106</v>
      </c>
      <c r="C34" s="7">
        <v>71235868</v>
      </c>
      <c r="D34" s="2" t="s">
        <v>107</v>
      </c>
      <c r="E34" s="2" t="s">
        <v>11</v>
      </c>
      <c r="F34" s="46">
        <v>1542857</v>
      </c>
      <c r="G34" s="2" t="s">
        <v>208</v>
      </c>
      <c r="H34" s="46" t="s">
        <v>341</v>
      </c>
      <c r="I34" s="46" t="s">
        <v>341</v>
      </c>
      <c r="J34" s="46" t="s">
        <v>342</v>
      </c>
      <c r="K34" s="4">
        <v>0</v>
      </c>
      <c r="L34" s="55">
        <v>9557898</v>
      </c>
      <c r="M34" s="46" t="s">
        <v>343</v>
      </c>
      <c r="N34" s="57" t="s">
        <v>340</v>
      </c>
      <c r="O34" s="44">
        <v>16.8</v>
      </c>
      <c r="P34" s="1">
        <f t="shared" si="0"/>
        <v>50311.523592083067</v>
      </c>
      <c r="Q34" s="3">
        <f t="shared" si="1"/>
        <v>50311.523592083067</v>
      </c>
      <c r="R34" s="3" t="str">
        <f t="shared" si="2"/>
        <v>NE</v>
      </c>
      <c r="S34" s="37">
        <f>O34*$N$279</f>
        <v>5311.6054548069515</v>
      </c>
      <c r="T34" s="37">
        <f t="shared" si="8"/>
        <v>55623.129046890019</v>
      </c>
      <c r="U34" s="37">
        <f t="shared" si="9"/>
        <v>55623.129046890019</v>
      </c>
      <c r="V34" s="37" t="str">
        <f t="shared" si="10"/>
        <v>NE</v>
      </c>
      <c r="W34" s="37">
        <f>O34*$O$281</f>
        <v>166.50878714783084</v>
      </c>
      <c r="X34" s="37">
        <f t="shared" si="11"/>
        <v>55789.637834037851</v>
      </c>
      <c r="Y34" s="37">
        <f t="shared" si="12"/>
        <v>55789.637834037851</v>
      </c>
      <c r="Z34" s="43">
        <f t="shared" si="13"/>
        <v>0</v>
      </c>
      <c r="AA34" s="20"/>
      <c r="AB34" s="20"/>
    </row>
    <row r="35" spans="1:28" ht="27.75" hidden="1" customHeight="1" x14ac:dyDescent="0.2">
      <c r="A35" s="33">
        <v>16</v>
      </c>
      <c r="B35" s="42" t="s">
        <v>106</v>
      </c>
      <c r="C35" s="7">
        <v>71235868</v>
      </c>
      <c r="D35" s="2" t="s">
        <v>107</v>
      </c>
      <c r="E35" s="2" t="s">
        <v>11</v>
      </c>
      <c r="F35" s="46">
        <v>2682796</v>
      </c>
      <c r="G35" s="2" t="s">
        <v>208</v>
      </c>
      <c r="H35" s="46" t="s">
        <v>344</v>
      </c>
      <c r="I35" s="46" t="s">
        <v>345</v>
      </c>
      <c r="J35" s="46" t="s">
        <v>346</v>
      </c>
      <c r="K35" s="4">
        <v>0</v>
      </c>
      <c r="L35" s="55">
        <v>23403626</v>
      </c>
      <c r="M35" s="46" t="s">
        <v>347</v>
      </c>
      <c r="N35" s="57" t="s">
        <v>340</v>
      </c>
      <c r="O35" s="44">
        <v>11.55</v>
      </c>
      <c r="P35" s="1">
        <f t="shared" si="0"/>
        <v>34589.17246955711</v>
      </c>
      <c r="Q35" s="3">
        <f t="shared" si="1"/>
        <v>34589.17246955711</v>
      </c>
      <c r="R35" s="3" t="str">
        <f t="shared" si="2"/>
        <v>NE</v>
      </c>
      <c r="S35" s="37">
        <f>O35*$N$279</f>
        <v>3651.7287501797796</v>
      </c>
      <c r="T35" s="37">
        <f t="shared" si="8"/>
        <v>38240.901219736887</v>
      </c>
      <c r="U35" s="37">
        <f t="shared" si="9"/>
        <v>38240.901219736887</v>
      </c>
      <c r="V35" s="37" t="str">
        <f t="shared" si="10"/>
        <v>NE</v>
      </c>
      <c r="W35" s="37">
        <f>O35*$O$281</f>
        <v>114.47479116413371</v>
      </c>
      <c r="X35" s="37">
        <f t="shared" si="11"/>
        <v>38355.376010901018</v>
      </c>
      <c r="Y35" s="37">
        <f t="shared" si="12"/>
        <v>38355.376010901018</v>
      </c>
      <c r="Z35" s="43">
        <f t="shared" si="13"/>
        <v>0</v>
      </c>
      <c r="AA35" s="20"/>
      <c r="AB35" s="20"/>
    </row>
    <row r="36" spans="1:28" ht="27.75" hidden="1" customHeight="1" x14ac:dyDescent="0.2">
      <c r="A36" s="33">
        <v>16</v>
      </c>
      <c r="B36" s="42" t="s">
        <v>106</v>
      </c>
      <c r="C36" s="7">
        <v>71235868</v>
      </c>
      <c r="D36" s="2" t="s">
        <v>107</v>
      </c>
      <c r="E36" s="2" t="s">
        <v>11</v>
      </c>
      <c r="F36" s="46">
        <v>1073186</v>
      </c>
      <c r="G36" s="2" t="s">
        <v>208</v>
      </c>
      <c r="H36" s="46" t="s">
        <v>348</v>
      </c>
      <c r="I36" s="46" t="s">
        <v>349</v>
      </c>
      <c r="J36" s="46" t="s">
        <v>350</v>
      </c>
      <c r="K36" s="4">
        <v>0</v>
      </c>
      <c r="L36" s="55">
        <v>10749691</v>
      </c>
      <c r="M36" s="46" t="s">
        <v>351</v>
      </c>
      <c r="N36" s="57" t="s">
        <v>340</v>
      </c>
      <c r="O36" s="44">
        <v>2.2999999999999998</v>
      </c>
      <c r="P36" s="1">
        <f t="shared" si="0"/>
        <v>6887.8871584399421</v>
      </c>
      <c r="Q36" s="3">
        <f t="shared" si="1"/>
        <v>6887.8871584399421</v>
      </c>
      <c r="R36" s="3" t="str">
        <f t="shared" si="2"/>
        <v>NE</v>
      </c>
      <c r="S36" s="37">
        <f>O36*$N$279</f>
        <v>727.18408012238024</v>
      </c>
      <c r="T36" s="37">
        <f t="shared" si="8"/>
        <v>7615.0712385623228</v>
      </c>
      <c r="U36" s="37">
        <f t="shared" si="9"/>
        <v>7615.0712385623228</v>
      </c>
      <c r="V36" s="37" t="str">
        <f t="shared" si="10"/>
        <v>NE</v>
      </c>
      <c r="W36" s="37">
        <f>O36*$O$281</f>
        <v>22.795845859524459</v>
      </c>
      <c r="X36" s="37">
        <f t="shared" si="11"/>
        <v>7637.8670844218477</v>
      </c>
      <c r="Y36" s="37">
        <f t="shared" si="12"/>
        <v>7637.8670844218477</v>
      </c>
      <c r="Z36" s="43">
        <f t="shared" si="13"/>
        <v>0</v>
      </c>
      <c r="AA36" s="20"/>
      <c r="AB36" s="20"/>
    </row>
    <row r="37" spans="1:28" ht="27.75" hidden="1" customHeight="1" x14ac:dyDescent="0.2">
      <c r="A37" s="33">
        <v>16</v>
      </c>
      <c r="B37" s="42" t="s">
        <v>106</v>
      </c>
      <c r="C37" s="7">
        <v>71235868</v>
      </c>
      <c r="D37" s="2" t="s">
        <v>107</v>
      </c>
      <c r="E37" s="2" t="s">
        <v>11</v>
      </c>
      <c r="F37" s="46">
        <v>5463800</v>
      </c>
      <c r="G37" s="2" t="s">
        <v>208</v>
      </c>
      <c r="H37" s="46" t="s">
        <v>352</v>
      </c>
      <c r="I37" s="46" t="s">
        <v>353</v>
      </c>
      <c r="J37" s="46" t="s">
        <v>290</v>
      </c>
      <c r="K37" s="4">
        <v>0</v>
      </c>
      <c r="L37" s="55">
        <v>8958042</v>
      </c>
      <c r="M37" s="46" t="s">
        <v>354</v>
      </c>
      <c r="N37" s="57" t="s">
        <v>340</v>
      </c>
      <c r="O37" s="44">
        <v>16.8</v>
      </c>
      <c r="P37" s="1">
        <f t="shared" si="0"/>
        <v>50311.523592083067</v>
      </c>
      <c r="Q37" s="3">
        <f t="shared" si="1"/>
        <v>50311.523592083067</v>
      </c>
      <c r="R37" s="3" t="str">
        <f t="shared" si="2"/>
        <v>NE</v>
      </c>
      <c r="S37" s="37">
        <f>O37*$N$279</f>
        <v>5311.6054548069515</v>
      </c>
      <c r="T37" s="37">
        <f t="shared" si="8"/>
        <v>55623.129046890019</v>
      </c>
      <c r="U37" s="37">
        <f t="shared" si="9"/>
        <v>55623.129046890019</v>
      </c>
      <c r="V37" s="37" t="str">
        <f t="shared" si="10"/>
        <v>NE</v>
      </c>
      <c r="W37" s="37">
        <f>O37*$O$281</f>
        <v>166.50878714783084</v>
      </c>
      <c r="X37" s="37">
        <f t="shared" si="11"/>
        <v>55789.637834037851</v>
      </c>
      <c r="Y37" s="37">
        <f t="shared" si="12"/>
        <v>55789.637834037851</v>
      </c>
      <c r="Z37" s="43">
        <f t="shared" si="13"/>
        <v>0</v>
      </c>
      <c r="AA37" s="20"/>
      <c r="AB37" s="20"/>
    </row>
    <row r="38" spans="1:28" ht="27.75" hidden="1" customHeight="1" x14ac:dyDescent="0.2">
      <c r="A38" s="33">
        <v>16</v>
      </c>
      <c r="B38" s="42" t="s">
        <v>106</v>
      </c>
      <c r="C38" s="7">
        <v>71235868</v>
      </c>
      <c r="D38" s="2" t="s">
        <v>107</v>
      </c>
      <c r="E38" s="2" t="s">
        <v>11</v>
      </c>
      <c r="F38" s="46">
        <v>5093964</v>
      </c>
      <c r="G38" s="2" t="s">
        <v>208</v>
      </c>
      <c r="H38" s="46" t="s">
        <v>355</v>
      </c>
      <c r="I38" s="46" t="s">
        <v>349</v>
      </c>
      <c r="J38" s="46" t="s">
        <v>356</v>
      </c>
      <c r="K38" s="4">
        <v>20000</v>
      </c>
      <c r="L38" s="55">
        <v>850781</v>
      </c>
      <c r="M38" s="58">
        <v>787950</v>
      </c>
      <c r="N38" s="56">
        <v>77720</v>
      </c>
      <c r="O38" s="44">
        <v>14.4</v>
      </c>
      <c r="P38" s="1">
        <f t="shared" si="0"/>
        <v>43124.163078928337</v>
      </c>
      <c r="Q38" s="3">
        <f t="shared" si="1"/>
        <v>43124.163078928337</v>
      </c>
      <c r="R38" s="3" t="str">
        <f t="shared" si="2"/>
        <v>NE</v>
      </c>
      <c r="S38" s="37">
        <f>O38*$N$279</f>
        <v>4552.8046755488158</v>
      </c>
      <c r="T38" s="37">
        <f t="shared" si="8"/>
        <v>47676.967754477155</v>
      </c>
      <c r="U38" s="37">
        <f t="shared" si="9"/>
        <v>47676.967754477155</v>
      </c>
      <c r="V38" s="37" t="str">
        <f t="shared" si="10"/>
        <v>NE</v>
      </c>
      <c r="W38" s="37">
        <f>O38*$O$281</f>
        <v>142.72181755528359</v>
      </c>
      <c r="X38" s="37">
        <f t="shared" si="11"/>
        <v>47819.689572032439</v>
      </c>
      <c r="Y38" s="37">
        <f t="shared" si="12"/>
        <v>47819.689572032439</v>
      </c>
      <c r="Z38" s="43">
        <f t="shared" si="13"/>
        <v>0</v>
      </c>
      <c r="AA38" s="20"/>
      <c r="AB38" s="20"/>
    </row>
    <row r="39" spans="1:28" ht="27.75" hidden="1" customHeight="1" x14ac:dyDescent="0.2">
      <c r="A39" s="33">
        <v>16</v>
      </c>
      <c r="B39" s="42" t="s">
        <v>106</v>
      </c>
      <c r="C39" s="7">
        <v>71235868</v>
      </c>
      <c r="D39" s="2" t="s">
        <v>107</v>
      </c>
      <c r="E39" s="2" t="s">
        <v>11</v>
      </c>
      <c r="F39" s="46">
        <v>6412450</v>
      </c>
      <c r="G39" s="2" t="s">
        <v>208</v>
      </c>
      <c r="H39" s="46" t="s">
        <v>357</v>
      </c>
      <c r="I39" s="46" t="s">
        <v>358</v>
      </c>
      <c r="J39" s="46" t="s">
        <v>359</v>
      </c>
      <c r="K39" s="4">
        <v>130000</v>
      </c>
      <c r="L39" s="55">
        <v>2892052</v>
      </c>
      <c r="M39" s="46" t="s">
        <v>360</v>
      </c>
      <c r="N39" s="56">
        <v>281400</v>
      </c>
      <c r="O39" s="44">
        <v>14.4</v>
      </c>
      <c r="P39" s="1">
        <f t="shared" si="0"/>
        <v>43124.163078928337</v>
      </c>
      <c r="Q39" s="3">
        <f t="shared" si="1"/>
        <v>43124.163078928337</v>
      </c>
      <c r="R39" s="3" t="str">
        <f t="shared" si="2"/>
        <v>NE</v>
      </c>
      <c r="S39" s="37">
        <f>O39*$N$279</f>
        <v>4552.8046755488158</v>
      </c>
      <c r="T39" s="37">
        <f t="shared" si="8"/>
        <v>47676.967754477155</v>
      </c>
      <c r="U39" s="37">
        <f t="shared" si="9"/>
        <v>47676.967754477155</v>
      </c>
      <c r="V39" s="37" t="str">
        <f t="shared" si="10"/>
        <v>NE</v>
      </c>
      <c r="W39" s="37">
        <f>O39*$O$281</f>
        <v>142.72181755528359</v>
      </c>
      <c r="X39" s="37">
        <f t="shared" si="11"/>
        <v>47819.689572032439</v>
      </c>
      <c r="Y39" s="37">
        <f t="shared" si="12"/>
        <v>47819.689572032439</v>
      </c>
      <c r="Z39" s="43">
        <f t="shared" si="13"/>
        <v>0</v>
      </c>
      <c r="AA39" s="20"/>
      <c r="AB39" s="20"/>
    </row>
    <row r="40" spans="1:28" ht="27.75" hidden="1" customHeight="1" x14ac:dyDescent="0.2">
      <c r="A40" s="33">
        <v>16</v>
      </c>
      <c r="B40" s="42" t="s">
        <v>106</v>
      </c>
      <c r="C40" s="7">
        <v>71235868</v>
      </c>
      <c r="D40" s="2" t="s">
        <v>107</v>
      </c>
      <c r="E40" s="2" t="s">
        <v>11</v>
      </c>
      <c r="F40" s="46">
        <v>6412450</v>
      </c>
      <c r="G40" s="2" t="s">
        <v>208</v>
      </c>
      <c r="H40" s="46" t="s">
        <v>362</v>
      </c>
      <c r="I40" s="46" t="s">
        <v>361</v>
      </c>
      <c r="J40" s="46" t="s">
        <v>359</v>
      </c>
      <c r="K40" s="4">
        <v>20000</v>
      </c>
      <c r="L40" s="55">
        <v>357433</v>
      </c>
      <c r="M40" s="59">
        <v>454103</v>
      </c>
      <c r="N40" s="56">
        <v>44220</v>
      </c>
      <c r="O40" s="44">
        <v>14.4</v>
      </c>
      <c r="P40" s="1">
        <f t="shared" si="0"/>
        <v>43124.163078928337</v>
      </c>
      <c r="Q40" s="3">
        <f t="shared" si="1"/>
        <v>43124.163078928337</v>
      </c>
      <c r="R40" s="3" t="str">
        <f t="shared" si="2"/>
        <v>NE</v>
      </c>
      <c r="S40" s="37">
        <f>O40*$N$279</f>
        <v>4552.8046755488158</v>
      </c>
      <c r="T40" s="37">
        <f t="shared" si="8"/>
        <v>47676.967754477155</v>
      </c>
      <c r="U40" s="37">
        <f t="shared" si="9"/>
        <v>44220</v>
      </c>
      <c r="V40" s="37" t="str">
        <f t="shared" si="10"/>
        <v>ANO</v>
      </c>
      <c r="W40" s="37"/>
      <c r="X40" s="37"/>
      <c r="Y40" s="37">
        <f>U40</f>
        <v>44220</v>
      </c>
      <c r="Z40" s="43">
        <f>SUM(Y32:Y40)</f>
        <v>350066.76455445751</v>
      </c>
      <c r="AA40" s="20"/>
      <c r="AB40" s="20"/>
    </row>
    <row r="41" spans="1:28" ht="25.5" x14ac:dyDescent="0.2">
      <c r="A41" s="33">
        <v>17</v>
      </c>
      <c r="B41" s="2" t="s">
        <v>96</v>
      </c>
      <c r="C41" s="7">
        <v>70819882</v>
      </c>
      <c r="D41" s="2" t="s">
        <v>97</v>
      </c>
      <c r="E41" s="2" t="s">
        <v>35</v>
      </c>
      <c r="F41" s="2">
        <v>8532431</v>
      </c>
      <c r="G41" s="2" t="s">
        <v>208</v>
      </c>
      <c r="H41" s="7" t="s">
        <v>209</v>
      </c>
      <c r="I41" s="2" t="s">
        <v>96</v>
      </c>
      <c r="J41" s="7" t="s">
        <v>626</v>
      </c>
      <c r="K41" s="47">
        <v>40000</v>
      </c>
      <c r="L41" s="47">
        <v>706360</v>
      </c>
      <c r="M41" s="47">
        <v>742000</v>
      </c>
      <c r="N41" s="47">
        <v>60000</v>
      </c>
      <c r="O41" s="48">
        <v>19.8</v>
      </c>
      <c r="P41" s="1">
        <f t="shared" si="0"/>
        <v>59295.724233526467</v>
      </c>
      <c r="Q41" s="3">
        <f t="shared" si="1"/>
        <v>59295.724233526467</v>
      </c>
      <c r="R41" s="3" t="str">
        <f t="shared" si="2"/>
        <v>NE</v>
      </c>
      <c r="S41" s="37">
        <f>O41*$N$279</f>
        <v>6260.1064288796215</v>
      </c>
      <c r="T41" s="37">
        <f t="shared" si="8"/>
        <v>65555.830662406093</v>
      </c>
      <c r="U41" s="37">
        <f t="shared" si="9"/>
        <v>60000</v>
      </c>
      <c r="V41" s="37" t="str">
        <f t="shared" si="10"/>
        <v>ANO</v>
      </c>
      <c r="W41" s="37"/>
      <c r="X41" s="37"/>
      <c r="Y41" s="37">
        <f>U41</f>
        <v>60000</v>
      </c>
      <c r="Z41" s="132">
        <f>SUM(Y41:Y42)</f>
        <v>60000</v>
      </c>
      <c r="AA41" s="20"/>
      <c r="AB41" s="20"/>
    </row>
    <row r="42" spans="1:28" ht="25.5" x14ac:dyDescent="0.2">
      <c r="A42" s="33">
        <v>17</v>
      </c>
      <c r="B42" s="2" t="s">
        <v>96</v>
      </c>
      <c r="C42" s="7">
        <v>70819883</v>
      </c>
      <c r="D42" s="2" t="s">
        <v>629</v>
      </c>
      <c r="E42" s="2" t="s">
        <v>567</v>
      </c>
      <c r="F42" s="2">
        <v>9382099</v>
      </c>
      <c r="G42" s="2" t="s">
        <v>310</v>
      </c>
      <c r="H42" s="7" t="s">
        <v>627</v>
      </c>
      <c r="I42" s="2" t="s">
        <v>96</v>
      </c>
      <c r="J42" s="7" t="s">
        <v>628</v>
      </c>
      <c r="K42" s="47">
        <v>0</v>
      </c>
      <c r="L42" s="47">
        <v>70000</v>
      </c>
      <c r="M42" s="47">
        <v>110000</v>
      </c>
      <c r="N42" s="47">
        <v>40000</v>
      </c>
      <c r="O42" s="48">
        <v>0</v>
      </c>
      <c r="P42" s="1">
        <f t="shared" si="0"/>
        <v>0</v>
      </c>
      <c r="Q42" s="3">
        <f t="shared" si="1"/>
        <v>0</v>
      </c>
      <c r="R42" s="3" t="str">
        <f t="shared" si="2"/>
        <v>NE</v>
      </c>
      <c r="S42" s="37">
        <f>O42*$N$279</f>
        <v>0</v>
      </c>
      <c r="T42" s="37">
        <f t="shared" si="8"/>
        <v>0</v>
      </c>
      <c r="U42" s="37">
        <f t="shared" si="9"/>
        <v>0</v>
      </c>
      <c r="V42" s="37" t="str">
        <f t="shared" si="10"/>
        <v>NE</v>
      </c>
      <c r="W42" s="37">
        <f>O42*$O$281</f>
        <v>0</v>
      </c>
      <c r="X42" s="37">
        <f>U42+W42</f>
        <v>0</v>
      </c>
      <c r="Y42" s="37">
        <f>IF(X42&lt;N42,X42,N42)</f>
        <v>0</v>
      </c>
      <c r="Z42" s="133"/>
      <c r="AA42" s="20"/>
      <c r="AB42" s="20"/>
    </row>
    <row r="43" spans="1:28" ht="89.25" x14ac:dyDescent="0.2">
      <c r="A43" s="33">
        <v>18</v>
      </c>
      <c r="B43" s="2" t="s">
        <v>9</v>
      </c>
      <c r="C43" s="7">
        <v>72068396</v>
      </c>
      <c r="D43" s="2" t="s">
        <v>28</v>
      </c>
      <c r="E43" s="2" t="s">
        <v>18</v>
      </c>
      <c r="F43" s="2">
        <v>3356067</v>
      </c>
      <c r="G43" s="2" t="s">
        <v>208</v>
      </c>
      <c r="H43" s="7" t="s">
        <v>220</v>
      </c>
      <c r="I43" s="7" t="s">
        <v>597</v>
      </c>
      <c r="J43" s="29">
        <v>42438</v>
      </c>
      <c r="K43" s="4">
        <v>60000</v>
      </c>
      <c r="L43" s="4">
        <v>1683796</v>
      </c>
      <c r="M43" s="4">
        <v>1814443</v>
      </c>
      <c r="N43" s="4">
        <v>100000</v>
      </c>
      <c r="O43" s="48">
        <v>10</v>
      </c>
      <c r="P43" s="1">
        <f t="shared" si="0"/>
        <v>29947.335471478014</v>
      </c>
      <c r="Q43" s="3">
        <f t="shared" si="1"/>
        <v>29947.335471478014</v>
      </c>
      <c r="R43" s="3" t="str">
        <f t="shared" si="2"/>
        <v>NE</v>
      </c>
      <c r="S43" s="37">
        <f>O43*$N$279</f>
        <v>3161.6699135755662</v>
      </c>
      <c r="T43" s="37">
        <f t="shared" si="8"/>
        <v>33109.005385053577</v>
      </c>
      <c r="U43" s="37">
        <f t="shared" si="9"/>
        <v>33109.005385053577</v>
      </c>
      <c r="V43" s="37" t="str">
        <f t="shared" si="10"/>
        <v>NE</v>
      </c>
      <c r="W43" s="37">
        <f>O43*$O$281</f>
        <v>99.112373302280261</v>
      </c>
      <c r="X43" s="37">
        <f>U43+W43</f>
        <v>33208.11775835586</v>
      </c>
      <c r="Y43" s="37">
        <f>IF(X43&lt;N43,X43,N43)</f>
        <v>33208.11775835586</v>
      </c>
      <c r="Z43" s="132">
        <f>SUM(Y43:Y44)</f>
        <v>87171.309115684126</v>
      </c>
      <c r="AA43" s="12"/>
      <c r="AB43" s="12"/>
    </row>
    <row r="44" spans="1:28" ht="30" customHeight="1" x14ac:dyDescent="0.2">
      <c r="A44" s="33">
        <v>18</v>
      </c>
      <c r="B44" s="2" t="s">
        <v>9</v>
      </c>
      <c r="C44" s="7">
        <v>72068397</v>
      </c>
      <c r="D44" s="2" t="s">
        <v>600</v>
      </c>
      <c r="E44" s="2" t="s">
        <v>601</v>
      </c>
      <c r="F44" s="2">
        <v>2282970</v>
      </c>
      <c r="G44" s="2" t="s">
        <v>208</v>
      </c>
      <c r="H44" s="7" t="s">
        <v>221</v>
      </c>
      <c r="I44" s="7" t="s">
        <v>598</v>
      </c>
      <c r="J44" s="7" t="s">
        <v>599</v>
      </c>
      <c r="K44" s="4">
        <v>30000</v>
      </c>
      <c r="L44" s="4">
        <v>1629361</v>
      </c>
      <c r="M44" s="4">
        <v>1687584</v>
      </c>
      <c r="N44" s="4">
        <v>80000</v>
      </c>
      <c r="O44" s="48">
        <v>16.25</v>
      </c>
      <c r="P44" s="1">
        <f t="shared" si="0"/>
        <v>48664.420141151772</v>
      </c>
      <c r="Q44" s="3">
        <f t="shared" si="1"/>
        <v>48664.420141151772</v>
      </c>
      <c r="R44" s="3" t="str">
        <f t="shared" si="2"/>
        <v>NE</v>
      </c>
      <c r="S44" s="37">
        <f>O44*$N$279</f>
        <v>5137.7136095602955</v>
      </c>
      <c r="T44" s="37">
        <f t="shared" si="8"/>
        <v>53802.13375071207</v>
      </c>
      <c r="U44" s="37">
        <f t="shared" si="9"/>
        <v>53802.13375071207</v>
      </c>
      <c r="V44" s="37" t="str">
        <f t="shared" si="10"/>
        <v>NE</v>
      </c>
      <c r="W44" s="37">
        <f>O44*$O$281</f>
        <v>161.05760661620542</v>
      </c>
      <c r="X44" s="37">
        <f>U44+W44</f>
        <v>53963.191357328273</v>
      </c>
      <c r="Y44" s="37">
        <f>IF(X44&lt;N44,X44,N44)</f>
        <v>53963.191357328273</v>
      </c>
      <c r="Z44" s="133"/>
      <c r="AA44" s="12"/>
      <c r="AB44" s="12"/>
    </row>
    <row r="45" spans="1:28" ht="40.5" customHeight="1" x14ac:dyDescent="0.2">
      <c r="A45" s="33">
        <v>19</v>
      </c>
      <c r="B45" s="2" t="s">
        <v>187</v>
      </c>
      <c r="C45" s="7">
        <v>675547</v>
      </c>
      <c r="D45" s="2" t="s">
        <v>188</v>
      </c>
      <c r="E45" s="2" t="s">
        <v>170</v>
      </c>
      <c r="F45" s="2">
        <v>5839760</v>
      </c>
      <c r="G45" s="2" t="s">
        <v>208</v>
      </c>
      <c r="H45" s="2" t="s">
        <v>640</v>
      </c>
      <c r="I45" s="2" t="s">
        <v>187</v>
      </c>
      <c r="J45" s="5">
        <v>4</v>
      </c>
      <c r="K45" s="4">
        <v>0</v>
      </c>
      <c r="L45" s="4">
        <v>2106623</v>
      </c>
      <c r="M45" s="4">
        <v>3519607</v>
      </c>
      <c r="N45" s="4">
        <v>30000</v>
      </c>
      <c r="O45" s="48">
        <v>16.25</v>
      </c>
      <c r="P45" s="1">
        <f t="shared" si="0"/>
        <v>48664.420141151772</v>
      </c>
      <c r="Q45" s="3">
        <f t="shared" si="1"/>
        <v>30000</v>
      </c>
      <c r="R45" s="3" t="str">
        <f t="shared" si="2"/>
        <v>ANO</v>
      </c>
      <c r="S45" s="37">
        <v>0</v>
      </c>
      <c r="T45" s="37">
        <f>S45+Q45</f>
        <v>30000</v>
      </c>
      <c r="U45" s="37">
        <f>T45</f>
        <v>30000</v>
      </c>
      <c r="V45" s="37"/>
      <c r="W45" s="37">
        <v>0</v>
      </c>
      <c r="X45" s="37"/>
      <c r="Y45" s="37">
        <f>U45</f>
        <v>30000</v>
      </c>
      <c r="Z45" s="43">
        <f>Y45</f>
        <v>30000</v>
      </c>
      <c r="AA45" s="21"/>
      <c r="AB45" s="19"/>
    </row>
    <row r="46" spans="1:28" ht="30.75" customHeight="1" x14ac:dyDescent="0.2">
      <c r="A46" s="33">
        <v>20</v>
      </c>
      <c r="B46" s="2" t="s">
        <v>176</v>
      </c>
      <c r="C46" s="7">
        <v>25421018</v>
      </c>
      <c r="D46" s="2" t="s">
        <v>177</v>
      </c>
      <c r="E46" s="2" t="s">
        <v>142</v>
      </c>
      <c r="F46" s="2">
        <v>5326790</v>
      </c>
      <c r="G46" s="2" t="s">
        <v>208</v>
      </c>
      <c r="H46" s="7" t="s">
        <v>209</v>
      </c>
      <c r="I46" s="2" t="s">
        <v>176</v>
      </c>
      <c r="J46" s="7">
        <v>1</v>
      </c>
      <c r="K46" s="4">
        <v>0</v>
      </c>
      <c r="L46" s="4">
        <v>285360</v>
      </c>
      <c r="M46" s="4">
        <v>378292</v>
      </c>
      <c r="N46" s="4">
        <v>20372</v>
      </c>
      <c r="O46" s="48">
        <v>19.8</v>
      </c>
      <c r="P46" s="1">
        <f t="shared" si="0"/>
        <v>59295.724233526467</v>
      </c>
      <c r="Q46" s="3">
        <f t="shared" si="1"/>
        <v>20372</v>
      </c>
      <c r="R46" s="3" t="str">
        <f t="shared" si="2"/>
        <v>ANO</v>
      </c>
      <c r="S46" s="37">
        <v>0</v>
      </c>
      <c r="T46" s="37">
        <f>S46+Q46</f>
        <v>20372</v>
      </c>
      <c r="U46" s="37">
        <f>T46</f>
        <v>20372</v>
      </c>
      <c r="V46" s="37"/>
      <c r="W46" s="37">
        <v>0</v>
      </c>
      <c r="X46" s="37"/>
      <c r="Y46" s="37">
        <f>U46</f>
        <v>20372</v>
      </c>
      <c r="Z46" s="132">
        <f>Y46+Y47</f>
        <v>74335.191357328265</v>
      </c>
      <c r="AA46" s="19"/>
      <c r="AB46" s="19"/>
    </row>
    <row r="47" spans="1:28" ht="30.75" customHeight="1" x14ac:dyDescent="0.2">
      <c r="A47" s="33">
        <v>20</v>
      </c>
      <c r="B47" s="2" t="s">
        <v>176</v>
      </c>
      <c r="C47" s="7">
        <v>25421018</v>
      </c>
      <c r="D47" s="2" t="s">
        <v>177</v>
      </c>
      <c r="E47" s="2" t="s">
        <v>630</v>
      </c>
      <c r="F47" s="2">
        <v>5330519</v>
      </c>
      <c r="G47" s="2" t="s">
        <v>208</v>
      </c>
      <c r="H47" s="7" t="s">
        <v>244</v>
      </c>
      <c r="I47" s="2" t="s">
        <v>176</v>
      </c>
      <c r="J47" s="46">
        <v>5</v>
      </c>
      <c r="K47" s="4">
        <v>50000</v>
      </c>
      <c r="L47" s="4">
        <v>2407500</v>
      </c>
      <c r="M47" s="4">
        <v>2968008</v>
      </c>
      <c r="N47" s="4">
        <v>80000</v>
      </c>
      <c r="O47" s="60">
        <v>16.25</v>
      </c>
      <c r="P47" s="1">
        <f t="shared" si="0"/>
        <v>48664.420141151772</v>
      </c>
      <c r="Q47" s="3">
        <f t="shared" si="1"/>
        <v>48664.420141151772</v>
      </c>
      <c r="R47" s="3" t="str">
        <f t="shared" si="2"/>
        <v>NE</v>
      </c>
      <c r="S47" s="37">
        <f>O47*$N$279</f>
        <v>5137.7136095602955</v>
      </c>
      <c r="T47" s="37">
        <f>Q47+S47</f>
        <v>53802.13375071207</v>
      </c>
      <c r="U47" s="37">
        <f>IF(T47&lt;N47,T47,N47)</f>
        <v>53802.13375071207</v>
      </c>
      <c r="V47" s="37" t="str">
        <f>IF(U47&lt;N47,"NE","ANO")</f>
        <v>NE</v>
      </c>
      <c r="W47" s="37">
        <f>O47*$O$281</f>
        <v>161.05760661620542</v>
      </c>
      <c r="X47" s="37">
        <f>U47+W47</f>
        <v>53963.191357328273</v>
      </c>
      <c r="Y47" s="37">
        <f>IF(X47&lt;N47,X47,N47)</f>
        <v>53963.191357328273</v>
      </c>
      <c r="Z47" s="133"/>
      <c r="AA47" s="19"/>
      <c r="AB47" s="19"/>
    </row>
    <row r="48" spans="1:28" ht="54.75" hidden="1" customHeight="1" x14ac:dyDescent="0.2">
      <c r="A48" s="33">
        <v>21</v>
      </c>
      <c r="B48" s="42" t="s">
        <v>74</v>
      </c>
      <c r="C48" s="7">
        <v>46768041</v>
      </c>
      <c r="D48" s="2" t="s">
        <v>75</v>
      </c>
      <c r="E48" s="2" t="s">
        <v>76</v>
      </c>
      <c r="F48" s="46">
        <v>7041080</v>
      </c>
      <c r="G48" s="2" t="s">
        <v>208</v>
      </c>
      <c r="H48" s="2" t="s">
        <v>236</v>
      </c>
      <c r="I48" s="2" t="s">
        <v>363</v>
      </c>
      <c r="J48" s="46" t="s">
        <v>364</v>
      </c>
      <c r="K48" s="4">
        <v>70000</v>
      </c>
      <c r="L48" s="4">
        <v>3777420</v>
      </c>
      <c r="M48" s="46" t="s">
        <v>365</v>
      </c>
      <c r="N48" s="57" t="s">
        <v>366</v>
      </c>
      <c r="O48" s="44">
        <v>18.399999999999999</v>
      </c>
      <c r="P48" s="1">
        <f t="shared" si="0"/>
        <v>55103.097267519537</v>
      </c>
      <c r="Q48" s="3">
        <f t="shared" si="1"/>
        <v>55103.097267519537</v>
      </c>
      <c r="R48" s="3" t="str">
        <f t="shared" si="2"/>
        <v>NE</v>
      </c>
      <c r="S48" s="37">
        <f>O48*$N$279</f>
        <v>5817.4726409790419</v>
      </c>
      <c r="T48" s="37">
        <f>Q48+S48</f>
        <v>60920.569908498583</v>
      </c>
      <c r="U48" s="37">
        <f>IF(T48&lt;N48,T48,N48)</f>
        <v>60920.569908498583</v>
      </c>
      <c r="V48" s="37" t="str">
        <f>IF(U48&lt;N48,"NE","ANO")</f>
        <v>NE</v>
      </c>
      <c r="W48" s="37">
        <f>O48*$O$281</f>
        <v>182.36676687619567</v>
      </c>
      <c r="X48" s="37">
        <f>U48+W48</f>
        <v>61102.936675374782</v>
      </c>
      <c r="Y48" s="37">
        <f>IF(X48&lt;N48,X48,N48)</f>
        <v>61102.936675374782</v>
      </c>
      <c r="Z48" s="43">
        <f>T48-U48</f>
        <v>0</v>
      </c>
      <c r="AA48" s="19"/>
      <c r="AB48" s="19"/>
    </row>
    <row r="49" spans="1:28" ht="54.75" hidden="1" customHeight="1" x14ac:dyDescent="0.2">
      <c r="A49" s="33">
        <v>21</v>
      </c>
      <c r="B49" s="42" t="s">
        <v>74</v>
      </c>
      <c r="C49" s="7">
        <v>46768041</v>
      </c>
      <c r="D49" s="2" t="s">
        <v>75</v>
      </c>
      <c r="E49" s="2" t="s">
        <v>76</v>
      </c>
      <c r="F49" s="46">
        <v>2027319</v>
      </c>
      <c r="G49" s="2" t="s">
        <v>208</v>
      </c>
      <c r="H49" s="2" t="s">
        <v>367</v>
      </c>
      <c r="I49" s="2" t="s">
        <v>368</v>
      </c>
      <c r="J49" s="46" t="s">
        <v>364</v>
      </c>
      <c r="K49" s="4">
        <v>100000</v>
      </c>
      <c r="L49" s="4">
        <v>3554000</v>
      </c>
      <c r="M49" s="46" t="s">
        <v>369</v>
      </c>
      <c r="N49" s="57" t="s">
        <v>370</v>
      </c>
      <c r="O49" s="44">
        <v>17.850000000000001</v>
      </c>
      <c r="P49" s="1">
        <f t="shared" si="0"/>
        <v>53455.993816588256</v>
      </c>
      <c r="Q49" s="3">
        <f t="shared" si="1"/>
        <v>53455.993816588256</v>
      </c>
      <c r="R49" s="3" t="str">
        <f t="shared" si="2"/>
        <v>NE</v>
      </c>
      <c r="S49" s="37">
        <f>O49*$N$279</f>
        <v>5643.5807957323868</v>
      </c>
      <c r="T49" s="37">
        <f>Q49+S49</f>
        <v>59099.574612320641</v>
      </c>
      <c r="U49" s="37">
        <f>IF(T49&lt;N49,T49,N49)</f>
        <v>59099.574612320641</v>
      </c>
      <c r="V49" s="37" t="str">
        <f>IF(U49&lt;N49,"NE","ANO")</f>
        <v>NE</v>
      </c>
      <c r="W49" s="37">
        <f>O49*$O$281</f>
        <v>176.91558634457027</v>
      </c>
      <c r="X49" s="37">
        <f>U49+W49</f>
        <v>59276.490198665211</v>
      </c>
      <c r="Y49" s="37">
        <f>IF(X49&lt;N49,X49,N49)</f>
        <v>59276.490198665211</v>
      </c>
      <c r="Z49" s="43">
        <f>T49-U49</f>
        <v>0</v>
      </c>
      <c r="AA49" s="19"/>
      <c r="AB49" s="19"/>
    </row>
    <row r="50" spans="1:28" ht="54.75" hidden="1" customHeight="1" x14ac:dyDescent="0.2">
      <c r="A50" s="33">
        <v>21</v>
      </c>
      <c r="B50" s="42" t="s">
        <v>74</v>
      </c>
      <c r="C50" s="7">
        <v>46768041</v>
      </c>
      <c r="D50" s="2" t="s">
        <v>75</v>
      </c>
      <c r="E50" s="2" t="s">
        <v>76</v>
      </c>
      <c r="F50" s="46">
        <v>2987242</v>
      </c>
      <c r="G50" s="2" t="s">
        <v>208</v>
      </c>
      <c r="H50" s="2" t="s">
        <v>219</v>
      </c>
      <c r="I50" s="2" t="s">
        <v>371</v>
      </c>
      <c r="J50" s="61">
        <v>3</v>
      </c>
      <c r="K50" s="4">
        <v>40000</v>
      </c>
      <c r="L50" s="4">
        <v>1700000</v>
      </c>
      <c r="M50" s="46" t="s">
        <v>372</v>
      </c>
      <c r="N50" s="56">
        <v>40000</v>
      </c>
      <c r="O50" s="44">
        <v>9.1999999999999993</v>
      </c>
      <c r="P50" s="1">
        <f t="shared" si="0"/>
        <v>27551.548633759769</v>
      </c>
      <c r="Q50" s="3">
        <f t="shared" si="1"/>
        <v>27551.548633759769</v>
      </c>
      <c r="R50" s="3" t="str">
        <f t="shared" si="2"/>
        <v>NE</v>
      </c>
      <c r="S50" s="37">
        <f>O50*$N$279</f>
        <v>2908.7363204895209</v>
      </c>
      <c r="T50" s="37">
        <f>Q50+S50</f>
        <v>30460.284954249291</v>
      </c>
      <c r="U50" s="37">
        <f>IF(T50&lt;N50,T50,N50)</f>
        <v>30460.284954249291</v>
      </c>
      <c r="V50" s="37" t="str">
        <f>IF(U50&lt;N50,"NE","ANO")</f>
        <v>NE</v>
      </c>
      <c r="W50" s="37">
        <f>O50*$O$281</f>
        <v>91.183383438097835</v>
      </c>
      <c r="X50" s="37">
        <f>U50+W50</f>
        <v>30551.468337687391</v>
      </c>
      <c r="Y50" s="37">
        <f>IF(X50&lt;N50,X50,N50)</f>
        <v>30551.468337687391</v>
      </c>
      <c r="Z50" s="43">
        <f>T50-U50</f>
        <v>0</v>
      </c>
      <c r="AA50" s="19"/>
      <c r="AB50" s="19"/>
    </row>
    <row r="51" spans="1:28" ht="54.75" hidden="1" customHeight="1" x14ac:dyDescent="0.2">
      <c r="A51" s="33">
        <v>21</v>
      </c>
      <c r="B51" s="42" t="s">
        <v>74</v>
      </c>
      <c r="C51" s="7">
        <v>46768041</v>
      </c>
      <c r="D51" s="2" t="s">
        <v>75</v>
      </c>
      <c r="E51" s="2" t="s">
        <v>76</v>
      </c>
      <c r="F51" s="46">
        <v>4731306</v>
      </c>
      <c r="G51" s="2" t="s">
        <v>208</v>
      </c>
      <c r="H51" s="46" t="s">
        <v>357</v>
      </c>
      <c r="I51" s="2" t="s">
        <v>373</v>
      </c>
      <c r="J51" s="46" t="s">
        <v>374</v>
      </c>
      <c r="K51" s="4">
        <v>100000</v>
      </c>
      <c r="L51" s="4">
        <v>3900000</v>
      </c>
      <c r="M51" s="46" t="s">
        <v>375</v>
      </c>
      <c r="N51" s="56">
        <v>100000</v>
      </c>
      <c r="O51" s="44">
        <v>7.2</v>
      </c>
      <c r="P51" s="1">
        <f t="shared" si="0"/>
        <v>21562.081539464169</v>
      </c>
      <c r="Q51" s="3">
        <f t="shared" si="1"/>
        <v>21562.081539464169</v>
      </c>
      <c r="R51" s="3" t="str">
        <f t="shared" si="2"/>
        <v>NE</v>
      </c>
      <c r="S51" s="37">
        <f>O51*$N$279</f>
        <v>2276.4023377744079</v>
      </c>
      <c r="T51" s="37">
        <f>Q51+S51</f>
        <v>23838.483877238577</v>
      </c>
      <c r="U51" s="37">
        <f>IF(T51&lt;N51,T51,N51)</f>
        <v>23838.483877238577</v>
      </c>
      <c r="V51" s="37" t="str">
        <f>IF(U51&lt;N51,"NE","ANO")</f>
        <v>NE</v>
      </c>
      <c r="W51" s="37">
        <f>O51*$O$281</f>
        <v>71.360908777641797</v>
      </c>
      <c r="X51" s="37">
        <f>U51+W51</f>
        <v>23909.84478601622</v>
      </c>
      <c r="Y51" s="37">
        <f>IF(X51&lt;N51,X51,N51)</f>
        <v>23909.84478601622</v>
      </c>
      <c r="Z51" s="43">
        <f>T51-U51</f>
        <v>0</v>
      </c>
      <c r="AA51" s="19"/>
      <c r="AB51" s="19"/>
    </row>
    <row r="52" spans="1:28" ht="54.75" hidden="1" customHeight="1" x14ac:dyDescent="0.2">
      <c r="A52" s="33">
        <v>21</v>
      </c>
      <c r="B52" s="42" t="s">
        <v>74</v>
      </c>
      <c r="C52" s="7">
        <v>46768041</v>
      </c>
      <c r="D52" s="2" t="s">
        <v>75</v>
      </c>
      <c r="E52" s="2" t="s">
        <v>76</v>
      </c>
      <c r="F52" s="46">
        <v>9407680</v>
      </c>
      <c r="G52" s="2" t="s">
        <v>208</v>
      </c>
      <c r="H52" s="46" t="s">
        <v>376</v>
      </c>
      <c r="I52" s="46" t="s">
        <v>377</v>
      </c>
      <c r="J52" s="46" t="s">
        <v>378</v>
      </c>
      <c r="K52" s="4">
        <v>20000</v>
      </c>
      <c r="L52" s="4">
        <v>2163000</v>
      </c>
      <c r="M52" s="46" t="s">
        <v>379</v>
      </c>
      <c r="N52" s="56">
        <v>20000</v>
      </c>
      <c r="O52" s="44">
        <v>22.5</v>
      </c>
      <c r="P52" s="1">
        <f t="shared" si="0"/>
        <v>67381.504810825529</v>
      </c>
      <c r="Q52" s="3">
        <f t="shared" si="1"/>
        <v>20000</v>
      </c>
      <c r="R52" s="3" t="str">
        <f t="shared" si="2"/>
        <v>ANO</v>
      </c>
      <c r="S52" s="37">
        <v>0</v>
      </c>
      <c r="T52" s="37">
        <f>S52+Q52</f>
        <v>20000</v>
      </c>
      <c r="U52" s="37">
        <f>T52</f>
        <v>20000</v>
      </c>
      <c r="V52" s="37"/>
      <c r="W52" s="37">
        <v>0</v>
      </c>
      <c r="X52" s="37"/>
      <c r="Y52" s="37">
        <f>U52</f>
        <v>20000</v>
      </c>
      <c r="Z52" s="43"/>
      <c r="AA52" s="19"/>
      <c r="AB52" s="19"/>
    </row>
    <row r="53" spans="1:28" ht="54.75" hidden="1" customHeight="1" x14ac:dyDescent="0.2">
      <c r="A53" s="33">
        <v>21</v>
      </c>
      <c r="B53" s="42" t="s">
        <v>74</v>
      </c>
      <c r="C53" s="7">
        <v>46768041</v>
      </c>
      <c r="D53" s="2" t="s">
        <v>75</v>
      </c>
      <c r="E53" s="2" t="s">
        <v>76</v>
      </c>
      <c r="F53" s="46">
        <v>4894760</v>
      </c>
      <c r="G53" s="2" t="s">
        <v>208</v>
      </c>
      <c r="H53" s="46" t="s">
        <v>380</v>
      </c>
      <c r="I53" s="46" t="s">
        <v>381</v>
      </c>
      <c r="J53" s="46" t="s">
        <v>382</v>
      </c>
      <c r="K53" s="4">
        <v>50000</v>
      </c>
      <c r="L53" s="4">
        <v>2245000</v>
      </c>
      <c r="M53" s="59">
        <v>2590000</v>
      </c>
      <c r="N53" s="56">
        <v>50000</v>
      </c>
      <c r="O53" s="44">
        <v>10</v>
      </c>
      <c r="P53" s="1">
        <f t="shared" si="0"/>
        <v>29947.335471478014</v>
      </c>
      <c r="Q53" s="3">
        <f t="shared" si="1"/>
        <v>29947.335471478014</v>
      </c>
      <c r="R53" s="3" t="str">
        <f t="shared" si="2"/>
        <v>NE</v>
      </c>
      <c r="S53" s="37">
        <f>O53*$N$279</f>
        <v>3161.6699135755662</v>
      </c>
      <c r="T53" s="37">
        <f t="shared" ref="T53:T71" si="14">Q53+S53</f>
        <v>33109.005385053577</v>
      </c>
      <c r="U53" s="37">
        <f t="shared" ref="U53:U71" si="15">IF(T53&lt;N53,T53,N53)</f>
        <v>33109.005385053577</v>
      </c>
      <c r="V53" s="37" t="str">
        <f t="shared" ref="V53:V71" si="16">IF(U53&lt;N53,"NE","ANO")</f>
        <v>NE</v>
      </c>
      <c r="W53" s="37">
        <f>O53*$O$281</f>
        <v>99.112373302280261</v>
      </c>
      <c r="X53" s="37">
        <f t="shared" ref="X53:X71" si="17">U53+W53</f>
        <v>33208.11775835586</v>
      </c>
      <c r="Y53" s="37">
        <f t="shared" ref="Y53:Y71" si="18">IF(X53&lt;N53,X53,N53)</f>
        <v>33208.11775835586</v>
      </c>
      <c r="Z53" s="43">
        <f>SUM(Y48:Y53)</f>
        <v>228048.85775609946</v>
      </c>
      <c r="AA53" s="19"/>
      <c r="AB53" s="19"/>
    </row>
    <row r="54" spans="1:28" ht="38.25" x14ac:dyDescent="0.2">
      <c r="A54" s="33">
        <v>22</v>
      </c>
      <c r="B54" s="2" t="s">
        <v>171</v>
      </c>
      <c r="C54" s="7">
        <v>70863601</v>
      </c>
      <c r="D54" s="2" t="s">
        <v>172</v>
      </c>
      <c r="E54" s="2" t="s">
        <v>72</v>
      </c>
      <c r="F54" s="2">
        <v>1760842</v>
      </c>
      <c r="G54" s="2" t="s">
        <v>208</v>
      </c>
      <c r="H54" s="2" t="s">
        <v>225</v>
      </c>
      <c r="I54" s="5" t="s">
        <v>502</v>
      </c>
      <c r="J54" s="5">
        <v>54</v>
      </c>
      <c r="K54" s="4">
        <v>0</v>
      </c>
      <c r="L54" s="4">
        <v>4154000</v>
      </c>
      <c r="M54" s="4">
        <v>4877300</v>
      </c>
      <c r="N54" s="4">
        <v>299900</v>
      </c>
      <c r="O54" s="48">
        <v>14.4</v>
      </c>
      <c r="P54" s="1">
        <f t="shared" si="0"/>
        <v>43124.163078928337</v>
      </c>
      <c r="Q54" s="3">
        <f t="shared" si="1"/>
        <v>43124.163078928337</v>
      </c>
      <c r="R54" s="3" t="str">
        <f t="shared" si="2"/>
        <v>NE</v>
      </c>
      <c r="S54" s="37">
        <f>O54*$N$279</f>
        <v>4552.8046755488158</v>
      </c>
      <c r="T54" s="37">
        <f t="shared" si="14"/>
        <v>47676.967754477155</v>
      </c>
      <c r="U54" s="37">
        <f t="shared" si="15"/>
        <v>47676.967754477155</v>
      </c>
      <c r="V54" s="37" t="str">
        <f t="shared" si="16"/>
        <v>NE</v>
      </c>
      <c r="W54" s="37">
        <f>O54*$O$281</f>
        <v>142.72181755528359</v>
      </c>
      <c r="X54" s="37">
        <f t="shared" si="17"/>
        <v>47819.689572032439</v>
      </c>
      <c r="Y54" s="37">
        <f t="shared" si="18"/>
        <v>47819.689572032439</v>
      </c>
      <c r="Z54" s="132">
        <f>SUM(Y54:Y56)</f>
        <v>124530.44159383446</v>
      </c>
      <c r="AA54" s="21"/>
      <c r="AB54" s="19"/>
    </row>
    <row r="55" spans="1:28" ht="38.25" x14ac:dyDescent="0.2">
      <c r="A55" s="33">
        <v>22</v>
      </c>
      <c r="B55" s="2" t="s">
        <v>171</v>
      </c>
      <c r="C55" s="7">
        <v>70863601</v>
      </c>
      <c r="D55" s="2" t="s">
        <v>172</v>
      </c>
      <c r="E55" s="2" t="s">
        <v>72</v>
      </c>
      <c r="F55" s="2">
        <v>1988848</v>
      </c>
      <c r="G55" s="2" t="s">
        <v>208</v>
      </c>
      <c r="H55" s="2" t="s">
        <v>209</v>
      </c>
      <c r="I55" s="5" t="s">
        <v>503</v>
      </c>
      <c r="J55" s="5">
        <v>5</v>
      </c>
      <c r="K55" s="4">
        <v>0</v>
      </c>
      <c r="L55" s="4">
        <v>2520600</v>
      </c>
      <c r="M55" s="4">
        <v>3310700</v>
      </c>
      <c r="N55" s="4">
        <v>299600</v>
      </c>
      <c r="O55" s="48">
        <v>9.9</v>
      </c>
      <c r="P55" s="1">
        <f t="shared" si="0"/>
        <v>29647.862116763234</v>
      </c>
      <c r="Q55" s="3">
        <f t="shared" si="1"/>
        <v>29647.862116763234</v>
      </c>
      <c r="R55" s="3" t="str">
        <f t="shared" si="2"/>
        <v>NE</v>
      </c>
      <c r="S55" s="37">
        <f>O55*$N$279</f>
        <v>3130.0532144398107</v>
      </c>
      <c r="T55" s="37">
        <f t="shared" si="14"/>
        <v>32777.915331203047</v>
      </c>
      <c r="U55" s="37">
        <f t="shared" si="15"/>
        <v>32777.915331203047</v>
      </c>
      <c r="V55" s="37" t="str">
        <f t="shared" si="16"/>
        <v>NE</v>
      </c>
      <c r="W55" s="37">
        <f>O55*$O$281</f>
        <v>98.121249569257458</v>
      </c>
      <c r="X55" s="37">
        <f t="shared" si="17"/>
        <v>32876.036580772306</v>
      </c>
      <c r="Y55" s="37">
        <f t="shared" si="18"/>
        <v>32876.036580772306</v>
      </c>
      <c r="Z55" s="134"/>
      <c r="AA55" s="21"/>
      <c r="AB55" s="19"/>
    </row>
    <row r="56" spans="1:28" ht="38.25" x14ac:dyDescent="0.2">
      <c r="A56" s="33">
        <v>22</v>
      </c>
      <c r="B56" s="2" t="s">
        <v>171</v>
      </c>
      <c r="C56" s="7">
        <v>70863601</v>
      </c>
      <c r="D56" s="2" t="s">
        <v>172</v>
      </c>
      <c r="E56" s="2" t="s">
        <v>72</v>
      </c>
      <c r="F56" s="2">
        <v>2013307</v>
      </c>
      <c r="G56" s="2" t="s">
        <v>208</v>
      </c>
      <c r="H56" s="2" t="s">
        <v>214</v>
      </c>
      <c r="I56" s="5" t="s">
        <v>504</v>
      </c>
      <c r="J56" s="5" t="s">
        <v>505</v>
      </c>
      <c r="K56" s="4">
        <v>0</v>
      </c>
      <c r="L56" s="4">
        <v>1883000</v>
      </c>
      <c r="M56" s="4">
        <v>2353400</v>
      </c>
      <c r="N56" s="4">
        <v>299800</v>
      </c>
      <c r="O56" s="48">
        <v>13.2</v>
      </c>
      <c r="P56" s="1">
        <f t="shared" si="0"/>
        <v>39530.482822350976</v>
      </c>
      <c r="Q56" s="3">
        <f t="shared" si="1"/>
        <v>39530.482822350976</v>
      </c>
      <c r="R56" s="3" t="str">
        <f t="shared" si="2"/>
        <v>NE</v>
      </c>
      <c r="S56" s="37">
        <f>O56*$N$279</f>
        <v>4173.4042859197471</v>
      </c>
      <c r="T56" s="37">
        <f t="shared" si="14"/>
        <v>43703.887108270719</v>
      </c>
      <c r="U56" s="37">
        <f t="shared" si="15"/>
        <v>43703.887108270719</v>
      </c>
      <c r="V56" s="37" t="str">
        <f t="shared" si="16"/>
        <v>NE</v>
      </c>
      <c r="W56" s="37">
        <f>O56*$O$281</f>
        <v>130.82833275900992</v>
      </c>
      <c r="X56" s="37">
        <f t="shared" si="17"/>
        <v>43834.71544102973</v>
      </c>
      <c r="Y56" s="37">
        <f t="shared" si="18"/>
        <v>43834.71544102973</v>
      </c>
      <c r="Z56" s="133"/>
      <c r="AA56" s="21"/>
      <c r="AB56" s="19"/>
    </row>
    <row r="57" spans="1:28" ht="39" customHeight="1" x14ac:dyDescent="0.2">
      <c r="A57" s="33">
        <v>23</v>
      </c>
      <c r="B57" s="2" t="s">
        <v>108</v>
      </c>
      <c r="C57" s="7">
        <v>62931270</v>
      </c>
      <c r="D57" s="2" t="s">
        <v>109</v>
      </c>
      <c r="E57" s="2" t="s">
        <v>100</v>
      </c>
      <c r="F57" s="2">
        <v>6095107</v>
      </c>
      <c r="G57" s="2" t="s">
        <v>208</v>
      </c>
      <c r="H57" s="2" t="s">
        <v>244</v>
      </c>
      <c r="I57" s="2" t="s">
        <v>108</v>
      </c>
      <c r="J57" s="5">
        <v>3</v>
      </c>
      <c r="K57" s="4">
        <v>0</v>
      </c>
      <c r="L57" s="4">
        <v>5376635</v>
      </c>
      <c r="M57" s="4">
        <v>5870609</v>
      </c>
      <c r="N57" s="4">
        <v>80000</v>
      </c>
      <c r="O57" s="48">
        <v>16.25</v>
      </c>
      <c r="P57" s="1">
        <f t="shared" si="0"/>
        <v>48664.420141151772</v>
      </c>
      <c r="Q57" s="3">
        <f t="shared" si="1"/>
        <v>48664.420141151772</v>
      </c>
      <c r="R57" s="3" t="str">
        <f t="shared" si="2"/>
        <v>NE</v>
      </c>
      <c r="S57" s="37">
        <f>O57*$N$279</f>
        <v>5137.7136095602955</v>
      </c>
      <c r="T57" s="37">
        <f t="shared" si="14"/>
        <v>53802.13375071207</v>
      </c>
      <c r="U57" s="37">
        <f t="shared" si="15"/>
        <v>53802.13375071207</v>
      </c>
      <c r="V57" s="37" t="str">
        <f t="shared" si="16"/>
        <v>NE</v>
      </c>
      <c r="W57" s="37">
        <f>O57*$O$281</f>
        <v>161.05760661620542</v>
      </c>
      <c r="X57" s="37">
        <f t="shared" si="17"/>
        <v>53963.191357328273</v>
      </c>
      <c r="Y57" s="37">
        <f t="shared" si="18"/>
        <v>53963.191357328273</v>
      </c>
      <c r="Z57" s="43">
        <f>Y57</f>
        <v>53963.191357328273</v>
      </c>
      <c r="AA57" s="20"/>
      <c r="AB57" s="19"/>
    </row>
    <row r="58" spans="1:28" ht="25.5" x14ac:dyDescent="0.2">
      <c r="A58" s="33">
        <v>24</v>
      </c>
      <c r="B58" s="2" t="s">
        <v>189</v>
      </c>
      <c r="C58" s="7">
        <v>40229939</v>
      </c>
      <c r="D58" s="2" t="s">
        <v>190</v>
      </c>
      <c r="E58" s="2" t="s">
        <v>76</v>
      </c>
      <c r="F58" s="46">
        <v>9801549</v>
      </c>
      <c r="G58" s="16" t="s">
        <v>208</v>
      </c>
      <c r="H58" s="46" t="s">
        <v>348</v>
      </c>
      <c r="I58" s="2" t="s">
        <v>383</v>
      </c>
      <c r="J58" s="46">
        <v>2</v>
      </c>
      <c r="K58" s="4">
        <v>0</v>
      </c>
      <c r="L58" s="4">
        <v>460000</v>
      </c>
      <c r="M58" s="46" t="s">
        <v>384</v>
      </c>
      <c r="N58" s="56">
        <v>268000</v>
      </c>
      <c r="O58" s="44">
        <v>2.2999999999999998</v>
      </c>
      <c r="P58" s="1">
        <f t="shared" si="0"/>
        <v>6887.8871584399421</v>
      </c>
      <c r="Q58" s="3">
        <f t="shared" si="1"/>
        <v>6887.8871584399421</v>
      </c>
      <c r="R58" s="3" t="str">
        <f t="shared" si="2"/>
        <v>NE</v>
      </c>
      <c r="S58" s="37">
        <f>O58*$N$279</f>
        <v>727.18408012238024</v>
      </c>
      <c r="T58" s="37">
        <f t="shared" si="14"/>
        <v>7615.0712385623228</v>
      </c>
      <c r="U58" s="37">
        <f t="shared" si="15"/>
        <v>7615.0712385623228</v>
      </c>
      <c r="V58" s="37" t="str">
        <f t="shared" si="16"/>
        <v>NE</v>
      </c>
      <c r="W58" s="37">
        <f>O58*$O$281</f>
        <v>22.795845859524459</v>
      </c>
      <c r="X58" s="37">
        <f t="shared" si="17"/>
        <v>7637.8670844218477</v>
      </c>
      <c r="Y58" s="37">
        <f t="shared" si="18"/>
        <v>7637.8670844218477</v>
      </c>
      <c r="Z58" s="132">
        <f>SUM(Y58:Y61)</f>
        <v>157074.39699702323</v>
      </c>
      <c r="AA58" s="19"/>
      <c r="AB58" s="19"/>
    </row>
    <row r="59" spans="1:28" ht="38.25" x14ac:dyDescent="0.2">
      <c r="A59" s="33">
        <v>24</v>
      </c>
      <c r="B59" s="2" t="s">
        <v>189</v>
      </c>
      <c r="C59" s="7">
        <v>40229939</v>
      </c>
      <c r="D59" s="2" t="s">
        <v>190</v>
      </c>
      <c r="E59" s="2" t="s">
        <v>76</v>
      </c>
      <c r="F59" s="46">
        <v>4013275</v>
      </c>
      <c r="G59" s="16" t="s">
        <v>208</v>
      </c>
      <c r="H59" s="46" t="s">
        <v>362</v>
      </c>
      <c r="I59" s="2" t="s">
        <v>385</v>
      </c>
      <c r="J59" s="46" t="s">
        <v>386</v>
      </c>
      <c r="K59" s="4">
        <v>170000</v>
      </c>
      <c r="L59" s="4">
        <v>6918000</v>
      </c>
      <c r="M59" s="46" t="s">
        <v>387</v>
      </c>
      <c r="N59" s="56">
        <v>300000</v>
      </c>
      <c r="O59" s="44">
        <v>16.8</v>
      </c>
      <c r="P59" s="1">
        <f t="shared" si="0"/>
        <v>50311.523592083067</v>
      </c>
      <c r="Q59" s="3">
        <f t="shared" si="1"/>
        <v>50311.523592083067</v>
      </c>
      <c r="R59" s="3" t="str">
        <f t="shared" si="2"/>
        <v>NE</v>
      </c>
      <c r="S59" s="37">
        <f>O59*$N$279</f>
        <v>5311.6054548069515</v>
      </c>
      <c r="T59" s="37">
        <f t="shared" si="14"/>
        <v>55623.129046890019</v>
      </c>
      <c r="U59" s="37">
        <f t="shared" si="15"/>
        <v>55623.129046890019</v>
      </c>
      <c r="V59" s="37" t="str">
        <f t="shared" si="16"/>
        <v>NE</v>
      </c>
      <c r="W59" s="37">
        <f>O59*$O$281</f>
        <v>166.50878714783084</v>
      </c>
      <c r="X59" s="37">
        <f t="shared" si="17"/>
        <v>55789.637834037851</v>
      </c>
      <c r="Y59" s="37">
        <f t="shared" si="18"/>
        <v>55789.637834037851</v>
      </c>
      <c r="Z59" s="134"/>
      <c r="AA59" s="19"/>
      <c r="AB59" s="19"/>
    </row>
    <row r="60" spans="1:28" ht="25.5" x14ac:dyDescent="0.2">
      <c r="A60" s="33">
        <v>24</v>
      </c>
      <c r="B60" s="2" t="s">
        <v>189</v>
      </c>
      <c r="C60" s="7">
        <v>40229939</v>
      </c>
      <c r="D60" s="2" t="s">
        <v>190</v>
      </c>
      <c r="E60" s="2" t="s">
        <v>76</v>
      </c>
      <c r="F60" s="46">
        <v>7908464</v>
      </c>
      <c r="G60" s="16" t="s">
        <v>208</v>
      </c>
      <c r="H60" s="46" t="s">
        <v>211</v>
      </c>
      <c r="I60" s="2" t="s">
        <v>388</v>
      </c>
      <c r="J60" s="62" t="s">
        <v>389</v>
      </c>
      <c r="K60" s="4">
        <v>60000</v>
      </c>
      <c r="L60" s="4">
        <v>202000</v>
      </c>
      <c r="M60" s="59">
        <v>367952</v>
      </c>
      <c r="N60" s="56">
        <v>110000</v>
      </c>
      <c r="O60" s="44">
        <v>15</v>
      </c>
      <c r="P60" s="1">
        <f t="shared" si="0"/>
        <v>44921.003207217022</v>
      </c>
      <c r="Q60" s="3">
        <f t="shared" si="1"/>
        <v>44921.003207217022</v>
      </c>
      <c r="R60" s="3" t="str">
        <f t="shared" si="2"/>
        <v>NE</v>
      </c>
      <c r="S60" s="37">
        <f>O60*$N$279</f>
        <v>4742.5048703633493</v>
      </c>
      <c r="T60" s="37">
        <f t="shared" si="14"/>
        <v>49663.508077580373</v>
      </c>
      <c r="U60" s="37">
        <f t="shared" si="15"/>
        <v>49663.508077580373</v>
      </c>
      <c r="V60" s="37" t="str">
        <f t="shared" si="16"/>
        <v>NE</v>
      </c>
      <c r="W60" s="37">
        <f>O60*$O$281</f>
        <v>148.66855995342038</v>
      </c>
      <c r="X60" s="37">
        <f t="shared" si="17"/>
        <v>49812.17663753379</v>
      </c>
      <c r="Y60" s="37">
        <f t="shared" si="18"/>
        <v>49812.17663753379</v>
      </c>
      <c r="Z60" s="134"/>
      <c r="AA60" s="19"/>
      <c r="AB60" s="19"/>
    </row>
    <row r="61" spans="1:28" ht="25.5" x14ac:dyDescent="0.2">
      <c r="A61" s="33">
        <v>24</v>
      </c>
      <c r="B61" s="2" t="s">
        <v>189</v>
      </c>
      <c r="C61" s="7">
        <v>40229939</v>
      </c>
      <c r="D61" s="2" t="s">
        <v>190</v>
      </c>
      <c r="E61" s="2" t="s">
        <v>76</v>
      </c>
      <c r="F61" s="46">
        <v>7429073</v>
      </c>
      <c r="G61" s="16" t="s">
        <v>208</v>
      </c>
      <c r="H61" s="46" t="s">
        <v>209</v>
      </c>
      <c r="I61" s="2" t="s">
        <v>390</v>
      </c>
      <c r="J61" s="62">
        <v>2</v>
      </c>
      <c r="K61" s="4">
        <v>0</v>
      </c>
      <c r="L61" s="4">
        <v>437835</v>
      </c>
      <c r="M61" s="59">
        <v>1144252</v>
      </c>
      <c r="N61" s="56">
        <v>201500</v>
      </c>
      <c r="O61" s="44">
        <v>13.2</v>
      </c>
      <c r="P61" s="1">
        <f t="shared" si="0"/>
        <v>39530.482822350976</v>
      </c>
      <c r="Q61" s="3">
        <f t="shared" si="1"/>
        <v>39530.482822350976</v>
      </c>
      <c r="R61" s="3" t="str">
        <f t="shared" si="2"/>
        <v>NE</v>
      </c>
      <c r="S61" s="37">
        <f>O61*$N$279</f>
        <v>4173.4042859197471</v>
      </c>
      <c r="T61" s="37">
        <f t="shared" si="14"/>
        <v>43703.887108270719</v>
      </c>
      <c r="U61" s="37">
        <f t="shared" si="15"/>
        <v>43703.887108270719</v>
      </c>
      <c r="V61" s="37" t="str">
        <f t="shared" si="16"/>
        <v>NE</v>
      </c>
      <c r="W61" s="37">
        <f>O61*$O$281</f>
        <v>130.82833275900992</v>
      </c>
      <c r="X61" s="37">
        <f t="shared" si="17"/>
        <v>43834.71544102973</v>
      </c>
      <c r="Y61" s="37">
        <f t="shared" si="18"/>
        <v>43834.71544102973</v>
      </c>
      <c r="Z61" s="133"/>
      <c r="AA61" s="19"/>
      <c r="AB61" s="19"/>
    </row>
    <row r="62" spans="1:28" ht="38.25" x14ac:dyDescent="0.2">
      <c r="A62" s="33">
        <v>25</v>
      </c>
      <c r="B62" s="2" t="s">
        <v>73</v>
      </c>
      <c r="C62" s="7">
        <v>70225842</v>
      </c>
      <c r="D62" s="2" t="s">
        <v>50</v>
      </c>
      <c r="E62" s="2" t="s">
        <v>35</v>
      </c>
      <c r="F62" s="2">
        <v>1510111</v>
      </c>
      <c r="G62" s="2" t="s">
        <v>208</v>
      </c>
      <c r="H62" s="2" t="s">
        <v>214</v>
      </c>
      <c r="I62" s="2" t="s">
        <v>506</v>
      </c>
      <c r="J62" s="5" t="s">
        <v>507</v>
      </c>
      <c r="K62" s="4">
        <v>30000</v>
      </c>
      <c r="L62" s="4">
        <v>1188052</v>
      </c>
      <c r="M62" s="4">
        <v>1488120</v>
      </c>
      <c r="N62" s="4">
        <v>130720</v>
      </c>
      <c r="O62" s="48">
        <v>13.75</v>
      </c>
      <c r="P62" s="1">
        <f t="shared" si="0"/>
        <v>41177.586273282272</v>
      </c>
      <c r="Q62" s="3">
        <f t="shared" si="1"/>
        <v>41177.586273282272</v>
      </c>
      <c r="R62" s="3" t="str">
        <f t="shared" si="2"/>
        <v>NE</v>
      </c>
      <c r="S62" s="37">
        <f>O62*$N$279</f>
        <v>4347.2961311664039</v>
      </c>
      <c r="T62" s="37">
        <f t="shared" si="14"/>
        <v>45524.882404448676</v>
      </c>
      <c r="U62" s="37">
        <f t="shared" si="15"/>
        <v>45524.882404448676</v>
      </c>
      <c r="V62" s="37" t="str">
        <f t="shared" si="16"/>
        <v>NE</v>
      </c>
      <c r="W62" s="37">
        <f>O62*$O$281</f>
        <v>136.27951329063535</v>
      </c>
      <c r="X62" s="37">
        <f t="shared" si="17"/>
        <v>45661.161917739308</v>
      </c>
      <c r="Y62" s="37">
        <f t="shared" si="18"/>
        <v>45661.161917739308</v>
      </c>
      <c r="Z62" s="43">
        <f>Y62</f>
        <v>45661.161917739308</v>
      </c>
      <c r="AA62" s="19"/>
      <c r="AB62" s="19"/>
    </row>
    <row r="63" spans="1:28" ht="56.25" customHeight="1" x14ac:dyDescent="0.2">
      <c r="A63" s="33">
        <v>26</v>
      </c>
      <c r="B63" s="2" t="s">
        <v>89</v>
      </c>
      <c r="C63" s="7">
        <v>25034545</v>
      </c>
      <c r="D63" s="2" t="s">
        <v>90</v>
      </c>
      <c r="E63" s="2" t="s">
        <v>79</v>
      </c>
      <c r="F63" s="2">
        <v>1534371</v>
      </c>
      <c r="G63" s="2" t="s">
        <v>208</v>
      </c>
      <c r="H63" s="2" t="s">
        <v>218</v>
      </c>
      <c r="I63" s="2" t="s">
        <v>218</v>
      </c>
      <c r="J63" s="5" t="s">
        <v>258</v>
      </c>
      <c r="K63" s="4">
        <v>100000</v>
      </c>
      <c r="L63" s="4">
        <v>9879000</v>
      </c>
      <c r="M63" s="4">
        <v>11411582</v>
      </c>
      <c r="N63" s="4">
        <v>200000</v>
      </c>
      <c r="O63" s="48">
        <v>16.8</v>
      </c>
      <c r="P63" s="1">
        <f t="shared" si="0"/>
        <v>50311.523592083067</v>
      </c>
      <c r="Q63" s="3">
        <f t="shared" si="1"/>
        <v>50311.523592083067</v>
      </c>
      <c r="R63" s="3" t="str">
        <f t="shared" si="2"/>
        <v>NE</v>
      </c>
      <c r="S63" s="37">
        <f>O63*$N$279</f>
        <v>5311.6054548069515</v>
      </c>
      <c r="T63" s="37">
        <f t="shared" si="14"/>
        <v>55623.129046890019</v>
      </c>
      <c r="U63" s="37">
        <f t="shared" si="15"/>
        <v>55623.129046890019</v>
      </c>
      <c r="V63" s="37" t="str">
        <f t="shared" si="16"/>
        <v>NE</v>
      </c>
      <c r="W63" s="37">
        <f>O63*$O$281</f>
        <v>166.50878714783084</v>
      </c>
      <c r="X63" s="37">
        <f t="shared" si="17"/>
        <v>55789.637834037851</v>
      </c>
      <c r="Y63" s="37">
        <f t="shared" si="18"/>
        <v>55789.637834037851</v>
      </c>
      <c r="Z63" s="132">
        <f>SUM(Y63:Y64)</f>
        <v>115066.12803270307</v>
      </c>
      <c r="AA63" s="19"/>
      <c r="AB63" s="19"/>
    </row>
    <row r="64" spans="1:28" ht="56.25" customHeight="1" x14ac:dyDescent="0.2">
      <c r="A64" s="33">
        <v>26</v>
      </c>
      <c r="B64" s="2" t="s">
        <v>89</v>
      </c>
      <c r="C64" s="7">
        <v>25034545</v>
      </c>
      <c r="D64" s="2" t="s">
        <v>90</v>
      </c>
      <c r="E64" s="2" t="s">
        <v>79</v>
      </c>
      <c r="F64" s="2">
        <v>8221160</v>
      </c>
      <c r="G64" s="2" t="s">
        <v>208</v>
      </c>
      <c r="H64" s="2" t="s">
        <v>212</v>
      </c>
      <c r="I64" s="2" t="s">
        <v>212</v>
      </c>
      <c r="J64" s="5" t="s">
        <v>262</v>
      </c>
      <c r="K64" s="4">
        <v>50000</v>
      </c>
      <c r="L64" s="4">
        <v>1898000</v>
      </c>
      <c r="M64" s="4">
        <v>1540974</v>
      </c>
      <c r="N64" s="4">
        <v>100000</v>
      </c>
      <c r="O64" s="48">
        <v>17.850000000000001</v>
      </c>
      <c r="P64" s="1">
        <f t="shared" si="0"/>
        <v>53455.993816588256</v>
      </c>
      <c r="Q64" s="3">
        <f t="shared" si="1"/>
        <v>53455.993816588256</v>
      </c>
      <c r="R64" s="3" t="str">
        <f t="shared" si="2"/>
        <v>NE</v>
      </c>
      <c r="S64" s="37">
        <f>O64*$N$279</f>
        <v>5643.5807957323868</v>
      </c>
      <c r="T64" s="37">
        <f t="shared" si="14"/>
        <v>59099.574612320641</v>
      </c>
      <c r="U64" s="37">
        <f t="shared" si="15"/>
        <v>59099.574612320641</v>
      </c>
      <c r="V64" s="37" t="str">
        <f t="shared" si="16"/>
        <v>NE</v>
      </c>
      <c r="W64" s="37">
        <f>O64*$O$281</f>
        <v>176.91558634457027</v>
      </c>
      <c r="X64" s="37">
        <f t="shared" si="17"/>
        <v>59276.490198665211</v>
      </c>
      <c r="Y64" s="37">
        <f t="shared" si="18"/>
        <v>59276.490198665211</v>
      </c>
      <c r="Z64" s="133"/>
      <c r="AA64" s="19"/>
      <c r="AB64" s="19"/>
    </row>
    <row r="65" spans="1:28" ht="56.25" hidden="1" customHeight="1" x14ac:dyDescent="0.2">
      <c r="A65" s="33">
        <v>27</v>
      </c>
      <c r="B65" s="42" t="s">
        <v>446</v>
      </c>
      <c r="C65" s="7">
        <v>46769382</v>
      </c>
      <c r="D65" s="2" t="s">
        <v>447</v>
      </c>
      <c r="E65" s="2" t="s">
        <v>76</v>
      </c>
      <c r="F65" s="46">
        <v>6566711</v>
      </c>
      <c r="G65" s="46" t="s">
        <v>208</v>
      </c>
      <c r="H65" s="46" t="s">
        <v>344</v>
      </c>
      <c r="I65" s="46" t="s">
        <v>448</v>
      </c>
      <c r="J65" s="46">
        <v>118</v>
      </c>
      <c r="K65" s="46">
        <v>0</v>
      </c>
      <c r="L65" s="59">
        <v>34936860</v>
      </c>
      <c r="M65" s="59">
        <v>36920103</v>
      </c>
      <c r="N65" s="56">
        <v>100000</v>
      </c>
      <c r="O65" s="44">
        <v>13.65</v>
      </c>
      <c r="P65" s="1">
        <f t="shared" si="0"/>
        <v>40878.112918567487</v>
      </c>
      <c r="Q65" s="3">
        <f t="shared" si="1"/>
        <v>40878.112918567487</v>
      </c>
      <c r="R65" s="3" t="str">
        <f t="shared" si="2"/>
        <v>NE</v>
      </c>
      <c r="S65" s="37">
        <f>O65*$N$279</f>
        <v>4315.6794320306481</v>
      </c>
      <c r="T65" s="37">
        <f t="shared" si="14"/>
        <v>45193.792350598138</v>
      </c>
      <c r="U65" s="37">
        <f t="shared" si="15"/>
        <v>45193.792350598138</v>
      </c>
      <c r="V65" s="37" t="str">
        <f t="shared" si="16"/>
        <v>NE</v>
      </c>
      <c r="W65" s="37">
        <f>O65*$O$281</f>
        <v>135.28838955761256</v>
      </c>
      <c r="X65" s="37">
        <f t="shared" si="17"/>
        <v>45329.080740155754</v>
      </c>
      <c r="Y65" s="37">
        <f t="shared" si="18"/>
        <v>45329.080740155754</v>
      </c>
      <c r="Z65" s="43">
        <f t="shared" ref="Z65:Z71" si="19">T65-U65</f>
        <v>0</v>
      </c>
      <c r="AA65" s="19"/>
      <c r="AB65" s="19"/>
    </row>
    <row r="66" spans="1:28" ht="56.25" hidden="1" customHeight="1" x14ac:dyDescent="0.2">
      <c r="A66" s="33">
        <v>27</v>
      </c>
      <c r="B66" s="42" t="s">
        <v>446</v>
      </c>
      <c r="C66" s="7">
        <v>46769382</v>
      </c>
      <c r="D66" s="2" t="s">
        <v>447</v>
      </c>
      <c r="E66" s="2" t="s">
        <v>76</v>
      </c>
      <c r="F66" s="46">
        <v>5488355</v>
      </c>
      <c r="G66" s="46" t="s">
        <v>208</v>
      </c>
      <c r="H66" s="46" t="s">
        <v>449</v>
      </c>
      <c r="I66" s="46" t="s">
        <v>450</v>
      </c>
      <c r="J66" s="46">
        <v>4</v>
      </c>
      <c r="K66" s="46">
        <v>0</v>
      </c>
      <c r="L66" s="59">
        <v>1476880</v>
      </c>
      <c r="M66" s="59">
        <v>1852594</v>
      </c>
      <c r="N66" s="56">
        <v>80000</v>
      </c>
      <c r="O66" s="60">
        <v>14.7</v>
      </c>
      <c r="P66" s="1">
        <f t="shared" si="0"/>
        <v>44022.583143072676</v>
      </c>
      <c r="Q66" s="3">
        <f t="shared" si="1"/>
        <v>44022.583143072676</v>
      </c>
      <c r="R66" s="3" t="str">
        <f t="shared" si="2"/>
        <v>NE</v>
      </c>
      <c r="S66" s="37">
        <f>O66*$N$279</f>
        <v>4647.6547729560825</v>
      </c>
      <c r="T66" s="37">
        <f t="shared" si="14"/>
        <v>48670.23791602876</v>
      </c>
      <c r="U66" s="37">
        <f t="shared" si="15"/>
        <v>48670.23791602876</v>
      </c>
      <c r="V66" s="37" t="str">
        <f t="shared" si="16"/>
        <v>NE</v>
      </c>
      <c r="W66" s="37">
        <f>O66*$O$281</f>
        <v>145.69518875435199</v>
      </c>
      <c r="X66" s="37">
        <f t="shared" si="17"/>
        <v>48815.933104783115</v>
      </c>
      <c r="Y66" s="37">
        <f t="shared" si="18"/>
        <v>48815.933104783115</v>
      </c>
      <c r="Z66" s="43">
        <f t="shared" si="19"/>
        <v>0</v>
      </c>
      <c r="AA66" s="19"/>
      <c r="AB66" s="19"/>
    </row>
    <row r="67" spans="1:28" ht="25.5" hidden="1" x14ac:dyDescent="0.2">
      <c r="A67" s="33">
        <v>27</v>
      </c>
      <c r="B67" s="42" t="s">
        <v>446</v>
      </c>
      <c r="C67" s="7">
        <v>46769382</v>
      </c>
      <c r="D67" s="2" t="s">
        <v>447</v>
      </c>
      <c r="E67" s="2" t="s">
        <v>76</v>
      </c>
      <c r="F67" s="46">
        <v>3403190</v>
      </c>
      <c r="G67" s="46" t="s">
        <v>208</v>
      </c>
      <c r="H67" s="46" t="s">
        <v>348</v>
      </c>
      <c r="I67" s="46" t="s">
        <v>451</v>
      </c>
      <c r="J67" s="46">
        <v>11</v>
      </c>
      <c r="K67" s="46">
        <v>0</v>
      </c>
      <c r="L67" s="59">
        <v>5091514</v>
      </c>
      <c r="M67" s="46" t="s">
        <v>452</v>
      </c>
      <c r="N67" s="56">
        <v>300000</v>
      </c>
      <c r="O67" s="60">
        <v>3.15</v>
      </c>
      <c r="P67" s="1">
        <f t="shared" si="0"/>
        <v>9433.4106735155747</v>
      </c>
      <c r="Q67" s="3">
        <f t="shared" si="1"/>
        <v>9433.4106735155747</v>
      </c>
      <c r="R67" s="3" t="str">
        <f t="shared" si="2"/>
        <v>NE</v>
      </c>
      <c r="S67" s="37">
        <f>O67*$N$279</f>
        <v>995.9260227763034</v>
      </c>
      <c r="T67" s="37">
        <f t="shared" si="14"/>
        <v>10429.336696291877</v>
      </c>
      <c r="U67" s="37">
        <f t="shared" si="15"/>
        <v>10429.336696291877</v>
      </c>
      <c r="V67" s="37" t="str">
        <f t="shared" si="16"/>
        <v>NE</v>
      </c>
      <c r="W67" s="37">
        <f>O67*$O$281</f>
        <v>31.22039759021828</v>
      </c>
      <c r="X67" s="37">
        <f t="shared" si="17"/>
        <v>10460.557093882095</v>
      </c>
      <c r="Y67" s="37">
        <f t="shared" si="18"/>
        <v>10460.557093882095</v>
      </c>
      <c r="Z67" s="43">
        <f t="shared" si="19"/>
        <v>0</v>
      </c>
      <c r="AA67" s="22"/>
      <c r="AB67" s="22"/>
    </row>
    <row r="68" spans="1:28" ht="42.75" hidden="1" customHeight="1" x14ac:dyDescent="0.2">
      <c r="A68" s="33">
        <v>27</v>
      </c>
      <c r="B68" s="42" t="s">
        <v>446</v>
      </c>
      <c r="C68" s="7">
        <v>46769382</v>
      </c>
      <c r="D68" s="2" t="s">
        <v>447</v>
      </c>
      <c r="E68" s="2" t="s">
        <v>76</v>
      </c>
      <c r="F68" s="46">
        <v>1269156</v>
      </c>
      <c r="G68" s="46" t="s">
        <v>208</v>
      </c>
      <c r="H68" s="46" t="s">
        <v>333</v>
      </c>
      <c r="I68" s="46" t="s">
        <v>453</v>
      </c>
      <c r="J68" s="46" t="s">
        <v>454</v>
      </c>
      <c r="K68" s="46">
        <v>0</v>
      </c>
      <c r="L68" s="59">
        <v>691750</v>
      </c>
      <c r="M68" s="59">
        <v>1323924</v>
      </c>
      <c r="N68" s="56">
        <v>100000</v>
      </c>
      <c r="O68" s="60">
        <v>6.9</v>
      </c>
      <c r="P68" s="1">
        <f t="shared" si="0"/>
        <v>20663.66147531983</v>
      </c>
      <c r="Q68" s="3">
        <f t="shared" si="1"/>
        <v>20663.66147531983</v>
      </c>
      <c r="R68" s="3" t="str">
        <f t="shared" si="2"/>
        <v>NE</v>
      </c>
      <c r="S68" s="37">
        <f>O68*$N$279</f>
        <v>2181.5522403671407</v>
      </c>
      <c r="T68" s="37">
        <f t="shared" si="14"/>
        <v>22845.213715686972</v>
      </c>
      <c r="U68" s="37">
        <f t="shared" si="15"/>
        <v>22845.213715686972</v>
      </c>
      <c r="V68" s="37" t="str">
        <f t="shared" si="16"/>
        <v>NE</v>
      </c>
      <c r="W68" s="37">
        <f>O68*$O$281</f>
        <v>68.387537578573387</v>
      </c>
      <c r="X68" s="37">
        <f t="shared" si="17"/>
        <v>22913.601253265544</v>
      </c>
      <c r="Y68" s="37">
        <f t="shared" si="18"/>
        <v>22913.601253265544</v>
      </c>
      <c r="Z68" s="43">
        <f t="shared" si="19"/>
        <v>0</v>
      </c>
      <c r="AA68" s="12"/>
      <c r="AB68" s="12"/>
    </row>
    <row r="69" spans="1:28" ht="42.75" hidden="1" customHeight="1" x14ac:dyDescent="0.2">
      <c r="A69" s="33">
        <v>27</v>
      </c>
      <c r="B69" s="42" t="s">
        <v>446</v>
      </c>
      <c r="C69" s="7">
        <v>46769382</v>
      </c>
      <c r="D69" s="2" t="s">
        <v>447</v>
      </c>
      <c r="E69" s="2" t="s">
        <v>76</v>
      </c>
      <c r="F69" s="46">
        <v>9518537</v>
      </c>
      <c r="G69" s="46" t="s">
        <v>208</v>
      </c>
      <c r="H69" s="46" t="s">
        <v>344</v>
      </c>
      <c r="I69" s="46" t="s">
        <v>455</v>
      </c>
      <c r="J69" s="46" t="s">
        <v>262</v>
      </c>
      <c r="K69" s="46">
        <v>0</v>
      </c>
      <c r="L69" s="59">
        <v>1335745</v>
      </c>
      <c r="M69" s="59">
        <v>1814769</v>
      </c>
      <c r="N69" s="56">
        <v>100000</v>
      </c>
      <c r="O69" s="60">
        <v>13.65</v>
      </c>
      <c r="P69" s="1">
        <f t="shared" ref="P69:P132" si="20">O69*$O$1</f>
        <v>40878.112918567487</v>
      </c>
      <c r="Q69" s="3">
        <f t="shared" ref="Q69:Q132" si="21">IF(P69&lt;N69,P69,N69)</f>
        <v>40878.112918567487</v>
      </c>
      <c r="R69" s="3" t="str">
        <f t="shared" ref="R69:R132" si="22">IF(N69&lt;P69,"ANO","NE")</f>
        <v>NE</v>
      </c>
      <c r="S69" s="37">
        <f>O69*$N$279</f>
        <v>4315.6794320306481</v>
      </c>
      <c r="T69" s="37">
        <f t="shared" si="14"/>
        <v>45193.792350598138</v>
      </c>
      <c r="U69" s="37">
        <f t="shared" si="15"/>
        <v>45193.792350598138</v>
      </c>
      <c r="V69" s="37" t="str">
        <f t="shared" si="16"/>
        <v>NE</v>
      </c>
      <c r="W69" s="37">
        <f>O69*$O$281</f>
        <v>135.28838955761256</v>
      </c>
      <c r="X69" s="37">
        <f t="shared" si="17"/>
        <v>45329.080740155754</v>
      </c>
      <c r="Y69" s="37">
        <f t="shared" si="18"/>
        <v>45329.080740155754</v>
      </c>
      <c r="Z69" s="43">
        <f t="shared" si="19"/>
        <v>0</v>
      </c>
      <c r="AA69" s="12"/>
      <c r="AB69" s="12"/>
    </row>
    <row r="70" spans="1:28" ht="42.75" hidden="1" customHeight="1" x14ac:dyDescent="0.2">
      <c r="A70" s="33">
        <v>27</v>
      </c>
      <c r="B70" s="42" t="s">
        <v>446</v>
      </c>
      <c r="C70" s="7">
        <v>46769382</v>
      </c>
      <c r="D70" s="2" t="s">
        <v>447</v>
      </c>
      <c r="E70" s="2" t="s">
        <v>76</v>
      </c>
      <c r="F70" s="46">
        <v>5624320</v>
      </c>
      <c r="G70" s="46" t="s">
        <v>208</v>
      </c>
      <c r="H70" s="46" t="s">
        <v>337</v>
      </c>
      <c r="I70" s="46" t="s">
        <v>456</v>
      </c>
      <c r="J70" s="46" t="s">
        <v>457</v>
      </c>
      <c r="K70" s="46">
        <v>0</v>
      </c>
      <c r="L70" s="59">
        <v>7428380</v>
      </c>
      <c r="M70" s="59">
        <v>8571508</v>
      </c>
      <c r="N70" s="56">
        <v>200000</v>
      </c>
      <c r="O70" s="60">
        <v>18.899999999999999</v>
      </c>
      <c r="P70" s="1">
        <f t="shared" si="20"/>
        <v>56600.464041093444</v>
      </c>
      <c r="Q70" s="3">
        <f t="shared" si="21"/>
        <v>56600.464041093444</v>
      </c>
      <c r="R70" s="3" t="str">
        <f t="shared" si="22"/>
        <v>NE</v>
      </c>
      <c r="S70" s="37">
        <f>O70*$N$279</f>
        <v>5975.5561366578204</v>
      </c>
      <c r="T70" s="37">
        <f t="shared" si="14"/>
        <v>62576.020177751263</v>
      </c>
      <c r="U70" s="37">
        <f t="shared" si="15"/>
        <v>62576.020177751263</v>
      </c>
      <c r="V70" s="37" t="str">
        <f t="shared" si="16"/>
        <v>NE</v>
      </c>
      <c r="W70" s="37">
        <f>O70*$O$281</f>
        <v>187.32238554130967</v>
      </c>
      <c r="X70" s="37">
        <f t="shared" si="17"/>
        <v>62763.342563292572</v>
      </c>
      <c r="Y70" s="37">
        <f t="shared" si="18"/>
        <v>62763.342563292572</v>
      </c>
      <c r="Z70" s="43">
        <f t="shared" si="19"/>
        <v>0</v>
      </c>
      <c r="AA70" s="12"/>
      <c r="AB70" s="12"/>
    </row>
    <row r="71" spans="1:28" ht="42.75" hidden="1" customHeight="1" x14ac:dyDescent="0.2">
      <c r="A71" s="33">
        <v>27</v>
      </c>
      <c r="B71" s="42" t="s">
        <v>446</v>
      </c>
      <c r="C71" s="7">
        <v>46769382</v>
      </c>
      <c r="D71" s="2" t="s">
        <v>447</v>
      </c>
      <c r="E71" s="2" t="s">
        <v>76</v>
      </c>
      <c r="F71" s="46">
        <v>2241142</v>
      </c>
      <c r="G71" s="46" t="s">
        <v>208</v>
      </c>
      <c r="H71" s="46" t="s">
        <v>458</v>
      </c>
      <c r="I71" s="46" t="s">
        <v>459</v>
      </c>
      <c r="J71" s="46" t="s">
        <v>460</v>
      </c>
      <c r="K71" s="59">
        <v>60000</v>
      </c>
      <c r="L71" s="59">
        <v>2782500</v>
      </c>
      <c r="M71" s="59">
        <v>3074317</v>
      </c>
      <c r="N71" s="56">
        <v>60000</v>
      </c>
      <c r="O71" s="60">
        <v>16.8</v>
      </c>
      <c r="P71" s="1">
        <f t="shared" si="20"/>
        <v>50311.523592083067</v>
      </c>
      <c r="Q71" s="3">
        <f t="shared" si="21"/>
        <v>50311.523592083067</v>
      </c>
      <c r="R71" s="3" t="str">
        <f t="shared" si="22"/>
        <v>NE</v>
      </c>
      <c r="S71" s="37">
        <f>O71*$N$279</f>
        <v>5311.6054548069515</v>
      </c>
      <c r="T71" s="37">
        <f t="shared" si="14"/>
        <v>55623.129046890019</v>
      </c>
      <c r="U71" s="37">
        <f t="shared" si="15"/>
        <v>55623.129046890019</v>
      </c>
      <c r="V71" s="37" t="str">
        <f t="shared" si="16"/>
        <v>NE</v>
      </c>
      <c r="W71" s="37">
        <f>O71*$O$281</f>
        <v>166.50878714783084</v>
      </c>
      <c r="X71" s="37">
        <f t="shared" si="17"/>
        <v>55789.637834037851</v>
      </c>
      <c r="Y71" s="37">
        <f t="shared" si="18"/>
        <v>55789.637834037851</v>
      </c>
      <c r="Z71" s="43">
        <f t="shared" si="19"/>
        <v>0</v>
      </c>
      <c r="AA71" s="12"/>
      <c r="AB71" s="12"/>
    </row>
    <row r="72" spans="1:28" ht="42.75" hidden="1" customHeight="1" x14ac:dyDescent="0.2">
      <c r="A72" s="33">
        <v>27</v>
      </c>
      <c r="B72" s="42" t="s">
        <v>446</v>
      </c>
      <c r="C72" s="7">
        <v>46769382</v>
      </c>
      <c r="D72" s="2" t="s">
        <v>447</v>
      </c>
      <c r="E72" s="2" t="s">
        <v>76</v>
      </c>
      <c r="F72" s="46">
        <v>5964684</v>
      </c>
      <c r="G72" s="46" t="s">
        <v>208</v>
      </c>
      <c r="H72" s="46" t="s">
        <v>461</v>
      </c>
      <c r="I72" s="46" t="s">
        <v>459</v>
      </c>
      <c r="J72" s="46" t="s">
        <v>462</v>
      </c>
      <c r="K72" s="46">
        <v>0</v>
      </c>
      <c r="L72" s="59">
        <v>532650</v>
      </c>
      <c r="M72" s="59">
        <v>678980</v>
      </c>
      <c r="N72" s="56">
        <v>20000</v>
      </c>
      <c r="O72" s="60">
        <v>10</v>
      </c>
      <c r="P72" s="1">
        <f t="shared" si="20"/>
        <v>29947.335471478014</v>
      </c>
      <c r="Q72" s="3">
        <f t="shared" si="21"/>
        <v>20000</v>
      </c>
      <c r="R72" s="3" t="str">
        <f t="shared" si="22"/>
        <v>ANO</v>
      </c>
      <c r="S72" s="37">
        <v>0</v>
      </c>
      <c r="T72" s="37">
        <f>S72+Q72</f>
        <v>20000</v>
      </c>
      <c r="U72" s="37">
        <f>T72</f>
        <v>20000</v>
      </c>
      <c r="V72" s="37"/>
      <c r="W72" s="37">
        <v>0</v>
      </c>
      <c r="X72" s="37"/>
      <c r="Y72" s="37">
        <f>U72</f>
        <v>20000</v>
      </c>
      <c r="Z72" s="43"/>
      <c r="AA72" s="12"/>
      <c r="AB72" s="12"/>
    </row>
    <row r="73" spans="1:28" ht="42.75" hidden="1" customHeight="1" x14ac:dyDescent="0.2">
      <c r="A73" s="33">
        <v>27</v>
      </c>
      <c r="B73" s="42" t="s">
        <v>446</v>
      </c>
      <c r="C73" s="7">
        <v>46769382</v>
      </c>
      <c r="D73" s="2" t="s">
        <v>447</v>
      </c>
      <c r="E73" s="2" t="s">
        <v>76</v>
      </c>
      <c r="F73" s="46">
        <v>2548478</v>
      </c>
      <c r="G73" s="46" t="s">
        <v>208</v>
      </c>
      <c r="H73" s="46" t="s">
        <v>463</v>
      </c>
      <c r="I73" s="46" t="s">
        <v>459</v>
      </c>
      <c r="J73" s="46" t="s">
        <v>464</v>
      </c>
      <c r="K73" s="59">
        <v>20000</v>
      </c>
      <c r="L73" s="59">
        <v>370600</v>
      </c>
      <c r="M73" s="59">
        <v>519882</v>
      </c>
      <c r="N73" s="56">
        <v>20000</v>
      </c>
      <c r="O73" s="60">
        <v>19.2</v>
      </c>
      <c r="P73" s="1">
        <f t="shared" si="20"/>
        <v>57498.884105237783</v>
      </c>
      <c r="Q73" s="3">
        <f t="shared" si="21"/>
        <v>20000</v>
      </c>
      <c r="R73" s="3" t="str">
        <f t="shared" si="22"/>
        <v>ANO</v>
      </c>
      <c r="S73" s="37">
        <v>0</v>
      </c>
      <c r="T73" s="37">
        <f>S73+Q73</f>
        <v>20000</v>
      </c>
      <c r="U73" s="37">
        <f>T73</f>
        <v>20000</v>
      </c>
      <c r="V73" s="37"/>
      <c r="W73" s="37">
        <v>0</v>
      </c>
      <c r="X73" s="37"/>
      <c r="Y73" s="37">
        <f>U73</f>
        <v>20000</v>
      </c>
      <c r="Z73" s="43"/>
      <c r="AA73" s="12"/>
      <c r="AB73" s="12"/>
    </row>
    <row r="74" spans="1:28" ht="42.75" hidden="1" customHeight="1" x14ac:dyDescent="0.2">
      <c r="A74" s="33">
        <v>27</v>
      </c>
      <c r="B74" s="42" t="s">
        <v>446</v>
      </c>
      <c r="C74" s="7">
        <v>46769382</v>
      </c>
      <c r="D74" s="2" t="s">
        <v>447</v>
      </c>
      <c r="E74" s="2" t="s">
        <v>76</v>
      </c>
      <c r="F74" s="46">
        <v>9011520</v>
      </c>
      <c r="G74" s="46" t="s">
        <v>208</v>
      </c>
      <c r="H74" s="46" t="s">
        <v>211</v>
      </c>
      <c r="I74" s="46" t="s">
        <v>459</v>
      </c>
      <c r="J74" s="46" t="s">
        <v>465</v>
      </c>
      <c r="K74" s="46">
        <v>0</v>
      </c>
      <c r="L74" s="59">
        <v>180800</v>
      </c>
      <c r="M74" s="59">
        <v>845969</v>
      </c>
      <c r="N74" s="56">
        <v>50000</v>
      </c>
      <c r="O74" s="60">
        <v>7.5</v>
      </c>
      <c r="P74" s="1">
        <f t="shared" si="20"/>
        <v>22460.501603608511</v>
      </c>
      <c r="Q74" s="3">
        <f t="shared" si="21"/>
        <v>22460.501603608511</v>
      </c>
      <c r="R74" s="3" t="str">
        <f t="shared" si="22"/>
        <v>NE</v>
      </c>
      <c r="S74" s="37">
        <f>O74*$N$279</f>
        <v>2371.2524351816746</v>
      </c>
      <c r="T74" s="37">
        <f>Q74+S74</f>
        <v>24831.754038790186</v>
      </c>
      <c r="U74" s="37">
        <f>IF(T74&lt;N74,T74,N74)</f>
        <v>24831.754038790186</v>
      </c>
      <c r="V74" s="37" t="str">
        <f>IF(U74&lt;N74,"NE","ANO")</f>
        <v>NE</v>
      </c>
      <c r="W74" s="37">
        <f>O74*$O$281</f>
        <v>74.334279976710192</v>
      </c>
      <c r="X74" s="37">
        <f>U74+W74</f>
        <v>24906.088318766895</v>
      </c>
      <c r="Y74" s="37">
        <f>IF(X74&lt;N74,X74,N74)</f>
        <v>24906.088318766895</v>
      </c>
      <c r="Z74" s="43">
        <f>SUM(Y65:Y74)</f>
        <v>356307.32164833957</v>
      </c>
      <c r="AA74" s="12"/>
      <c r="AB74" s="12"/>
    </row>
    <row r="75" spans="1:28" ht="42.75" hidden="1" customHeight="1" x14ac:dyDescent="0.2">
      <c r="A75" s="33">
        <v>28</v>
      </c>
      <c r="B75" s="42" t="s">
        <v>36</v>
      </c>
      <c r="C75" s="7">
        <v>46770321</v>
      </c>
      <c r="D75" s="2" t="s">
        <v>37</v>
      </c>
      <c r="E75" s="2" t="s">
        <v>38</v>
      </c>
      <c r="F75" s="46">
        <v>3189832</v>
      </c>
      <c r="G75" s="2" t="s">
        <v>208</v>
      </c>
      <c r="H75" s="2" t="s">
        <v>211</v>
      </c>
      <c r="I75" s="2" t="s">
        <v>391</v>
      </c>
      <c r="J75" s="46" t="s">
        <v>392</v>
      </c>
      <c r="K75" s="4">
        <v>0</v>
      </c>
      <c r="L75" s="4">
        <v>548741</v>
      </c>
      <c r="M75" s="4">
        <v>751872</v>
      </c>
      <c r="N75" s="57" t="s">
        <v>393</v>
      </c>
      <c r="O75" s="44">
        <v>20</v>
      </c>
      <c r="P75" s="1">
        <f t="shared" si="20"/>
        <v>59894.670942956029</v>
      </c>
      <c r="Q75" s="3">
        <f t="shared" si="21"/>
        <v>59894.670942956029</v>
      </c>
      <c r="R75" s="3" t="str">
        <f t="shared" si="22"/>
        <v>NE</v>
      </c>
      <c r="S75" s="37">
        <f>O75*$N$279</f>
        <v>6323.3398271511323</v>
      </c>
      <c r="T75" s="37">
        <f>Q75+S75</f>
        <v>66218.010770107154</v>
      </c>
      <c r="U75" s="37">
        <f>IF(T75&lt;N75,T75,N75)</f>
        <v>66218.010770107154</v>
      </c>
      <c r="V75" s="37" t="str">
        <f>IF(U75&lt;N75,"NE","ANO")</f>
        <v>NE</v>
      </c>
      <c r="W75" s="37">
        <f>O75*$O$281</f>
        <v>198.22474660456052</v>
      </c>
      <c r="X75" s="37">
        <f>U75+W75</f>
        <v>66416.23551671172</v>
      </c>
      <c r="Y75" s="37">
        <f>IF(X75&lt;N75,X75,N75)</f>
        <v>66416.23551671172</v>
      </c>
      <c r="Z75" s="43">
        <f>T75-U75</f>
        <v>0</v>
      </c>
      <c r="AA75" s="12"/>
      <c r="AB75" s="12"/>
    </row>
    <row r="76" spans="1:28" ht="42.75" hidden="1" customHeight="1" x14ac:dyDescent="0.2">
      <c r="A76" s="33">
        <v>28</v>
      </c>
      <c r="B76" s="42" t="s">
        <v>36</v>
      </c>
      <c r="C76" s="7">
        <v>46770321</v>
      </c>
      <c r="D76" s="2" t="s">
        <v>37</v>
      </c>
      <c r="E76" s="2" t="s">
        <v>38</v>
      </c>
      <c r="F76" s="46">
        <v>6540812</v>
      </c>
      <c r="G76" s="2" t="s">
        <v>208</v>
      </c>
      <c r="H76" s="46" t="s">
        <v>394</v>
      </c>
      <c r="I76" s="46" t="s">
        <v>395</v>
      </c>
      <c r="J76" s="46" t="s">
        <v>396</v>
      </c>
      <c r="K76" s="4">
        <v>0</v>
      </c>
      <c r="L76" s="4">
        <v>1067781</v>
      </c>
      <c r="M76" s="46" t="s">
        <v>397</v>
      </c>
      <c r="N76" s="56">
        <v>30000</v>
      </c>
      <c r="O76" s="44">
        <v>20</v>
      </c>
      <c r="P76" s="1">
        <f t="shared" si="20"/>
        <v>59894.670942956029</v>
      </c>
      <c r="Q76" s="3">
        <f t="shared" si="21"/>
        <v>30000</v>
      </c>
      <c r="R76" s="3" t="str">
        <f t="shared" si="22"/>
        <v>ANO</v>
      </c>
      <c r="S76" s="37">
        <v>0</v>
      </c>
      <c r="T76" s="37">
        <f>S76+Q76</f>
        <v>30000</v>
      </c>
      <c r="U76" s="37">
        <f>T76</f>
        <v>30000</v>
      </c>
      <c r="V76" s="37"/>
      <c r="W76" s="37">
        <v>0</v>
      </c>
      <c r="X76" s="37"/>
      <c r="Y76" s="37">
        <f>U76</f>
        <v>30000</v>
      </c>
      <c r="Z76" s="43"/>
      <c r="AA76" s="12"/>
      <c r="AB76" s="12"/>
    </row>
    <row r="77" spans="1:28" ht="42.75" hidden="1" customHeight="1" x14ac:dyDescent="0.2">
      <c r="A77" s="33">
        <v>28</v>
      </c>
      <c r="B77" s="42" t="s">
        <v>36</v>
      </c>
      <c r="C77" s="7">
        <v>46770321</v>
      </c>
      <c r="D77" s="2" t="s">
        <v>37</v>
      </c>
      <c r="E77" s="2" t="s">
        <v>38</v>
      </c>
      <c r="F77" s="46">
        <v>3209417</v>
      </c>
      <c r="G77" s="2" t="s">
        <v>208</v>
      </c>
      <c r="H77" s="46" t="s">
        <v>398</v>
      </c>
      <c r="I77" s="2" t="s">
        <v>399</v>
      </c>
      <c r="J77" s="46" t="s">
        <v>400</v>
      </c>
      <c r="K77" s="4">
        <v>0</v>
      </c>
      <c r="L77" s="4">
        <v>503000</v>
      </c>
      <c r="M77" s="59">
        <v>1081153</v>
      </c>
      <c r="N77" s="56">
        <v>35000</v>
      </c>
      <c r="O77" s="44">
        <v>20</v>
      </c>
      <c r="P77" s="1">
        <f t="shared" si="20"/>
        <v>59894.670942956029</v>
      </c>
      <c r="Q77" s="3">
        <f t="shared" si="21"/>
        <v>35000</v>
      </c>
      <c r="R77" s="3" t="str">
        <f t="shared" si="22"/>
        <v>ANO</v>
      </c>
      <c r="S77" s="37">
        <v>0</v>
      </c>
      <c r="T77" s="37">
        <f>S77+Q77</f>
        <v>35000</v>
      </c>
      <c r="U77" s="37">
        <f>T77</f>
        <v>35000</v>
      </c>
      <c r="V77" s="37"/>
      <c r="W77" s="37">
        <v>0</v>
      </c>
      <c r="X77" s="37"/>
      <c r="Y77" s="37">
        <f>U77</f>
        <v>35000</v>
      </c>
      <c r="Z77" s="43"/>
      <c r="AA77" s="12"/>
      <c r="AB77" s="12"/>
    </row>
    <row r="78" spans="1:28" ht="42.75" hidden="1" customHeight="1" x14ac:dyDescent="0.2">
      <c r="A78" s="33">
        <v>28</v>
      </c>
      <c r="B78" s="42" t="s">
        <v>36</v>
      </c>
      <c r="C78" s="7">
        <v>46770321</v>
      </c>
      <c r="D78" s="2" t="s">
        <v>37</v>
      </c>
      <c r="E78" s="2" t="s">
        <v>38</v>
      </c>
      <c r="F78" s="46">
        <v>3321913</v>
      </c>
      <c r="G78" s="2" t="s">
        <v>208</v>
      </c>
      <c r="H78" s="46" t="s">
        <v>209</v>
      </c>
      <c r="I78" s="2" t="s">
        <v>401</v>
      </c>
      <c r="J78" s="46" t="s">
        <v>392</v>
      </c>
      <c r="K78" s="4">
        <v>0</v>
      </c>
      <c r="L78" s="4">
        <v>0</v>
      </c>
      <c r="M78" s="59">
        <v>608632</v>
      </c>
      <c r="N78" s="56">
        <v>30000</v>
      </c>
      <c r="O78" s="44">
        <v>23.1</v>
      </c>
      <c r="P78" s="1">
        <f t="shared" si="20"/>
        <v>69178.34493911422</v>
      </c>
      <c r="Q78" s="3">
        <f t="shared" si="21"/>
        <v>30000</v>
      </c>
      <c r="R78" s="3" t="str">
        <f t="shared" si="22"/>
        <v>ANO</v>
      </c>
      <c r="S78" s="37">
        <v>0</v>
      </c>
      <c r="T78" s="37">
        <f>S78+Q78</f>
        <v>30000</v>
      </c>
      <c r="U78" s="37">
        <f>T78</f>
        <v>30000</v>
      </c>
      <c r="V78" s="37"/>
      <c r="W78" s="37">
        <v>0</v>
      </c>
      <c r="X78" s="37"/>
      <c r="Y78" s="37">
        <f>U78</f>
        <v>30000</v>
      </c>
      <c r="Z78" s="43"/>
      <c r="AA78" s="12"/>
      <c r="AB78" s="12"/>
    </row>
    <row r="79" spans="1:28" ht="42.75" hidden="1" customHeight="1" x14ac:dyDescent="0.2">
      <c r="A79" s="33">
        <v>28</v>
      </c>
      <c r="B79" s="42" t="s">
        <v>36</v>
      </c>
      <c r="C79" s="7">
        <v>46770321</v>
      </c>
      <c r="D79" s="2" t="s">
        <v>37</v>
      </c>
      <c r="E79" s="2" t="s">
        <v>38</v>
      </c>
      <c r="F79" s="46">
        <v>6081367</v>
      </c>
      <c r="G79" s="2" t="s">
        <v>208</v>
      </c>
      <c r="H79" s="46" t="s">
        <v>362</v>
      </c>
      <c r="I79" s="2" t="s">
        <v>402</v>
      </c>
      <c r="J79" s="46" t="s">
        <v>403</v>
      </c>
      <c r="K79" s="4">
        <v>0</v>
      </c>
      <c r="L79" s="4">
        <v>200000</v>
      </c>
      <c r="M79" s="59">
        <v>3504122</v>
      </c>
      <c r="N79" s="56">
        <v>50000</v>
      </c>
      <c r="O79" s="44">
        <v>14.4</v>
      </c>
      <c r="P79" s="1">
        <f t="shared" si="20"/>
        <v>43124.163078928337</v>
      </c>
      <c r="Q79" s="3">
        <f t="shared" si="21"/>
        <v>43124.163078928337</v>
      </c>
      <c r="R79" s="3" t="str">
        <f t="shared" si="22"/>
        <v>NE</v>
      </c>
      <c r="S79" s="37">
        <f>O79*$N$279</f>
        <v>4552.8046755488158</v>
      </c>
      <c r="T79" s="37">
        <f t="shared" ref="T79:T104" si="23">Q79+S79</f>
        <v>47676.967754477155</v>
      </c>
      <c r="U79" s="37">
        <f t="shared" ref="U79:U104" si="24">IF(T79&lt;N79,T79,N79)</f>
        <v>47676.967754477155</v>
      </c>
      <c r="V79" s="37" t="str">
        <f t="shared" ref="V79:V104" si="25">IF(U79&lt;N79,"NE","ANO")</f>
        <v>NE</v>
      </c>
      <c r="W79" s="37">
        <f>O79*$O$281</f>
        <v>142.72181755528359</v>
      </c>
      <c r="X79" s="37">
        <f t="shared" ref="X79:X87" si="26">U79+W79</f>
        <v>47819.689572032439</v>
      </c>
      <c r="Y79" s="37">
        <f t="shared" ref="Y79:Y87" si="27">IF(X79&lt;N79,X79,N79)</f>
        <v>47819.689572032439</v>
      </c>
      <c r="Z79" s="43">
        <f>SUM(Y75:Y79)</f>
        <v>209235.92508874414</v>
      </c>
      <c r="AA79" s="12"/>
      <c r="AB79" s="12"/>
    </row>
    <row r="80" spans="1:28" ht="33.75" customHeight="1" x14ac:dyDescent="0.2">
      <c r="A80" s="33">
        <v>29</v>
      </c>
      <c r="B80" s="2" t="s">
        <v>156</v>
      </c>
      <c r="C80" s="7">
        <v>62769111</v>
      </c>
      <c r="D80" s="2" t="s">
        <v>157</v>
      </c>
      <c r="E80" s="2" t="s">
        <v>70</v>
      </c>
      <c r="F80" s="2">
        <v>8281324</v>
      </c>
      <c r="G80" s="2" t="s">
        <v>208</v>
      </c>
      <c r="H80" s="7" t="s">
        <v>225</v>
      </c>
      <c r="I80" s="7" t="s">
        <v>225</v>
      </c>
      <c r="J80" s="7" t="s">
        <v>285</v>
      </c>
      <c r="K80" s="4">
        <v>87745</v>
      </c>
      <c r="L80" s="4">
        <v>2724085</v>
      </c>
      <c r="M80" s="4">
        <v>2909968</v>
      </c>
      <c r="N80" s="4">
        <v>150000</v>
      </c>
      <c r="O80" s="48">
        <v>22.8</v>
      </c>
      <c r="P80" s="1">
        <f t="shared" si="20"/>
        <v>68279.924874969875</v>
      </c>
      <c r="Q80" s="3">
        <f t="shared" si="21"/>
        <v>68279.924874969875</v>
      </c>
      <c r="R80" s="3" t="str">
        <f t="shared" si="22"/>
        <v>NE</v>
      </c>
      <c r="S80" s="37">
        <f>O80*$N$279</f>
        <v>7208.6074029522915</v>
      </c>
      <c r="T80" s="37">
        <f t="shared" si="23"/>
        <v>75488.532277922161</v>
      </c>
      <c r="U80" s="37">
        <f t="shared" si="24"/>
        <v>75488.532277922161</v>
      </c>
      <c r="V80" s="37" t="str">
        <f t="shared" si="25"/>
        <v>NE</v>
      </c>
      <c r="W80" s="37">
        <f>O80*$O$281</f>
        <v>225.97621112919902</v>
      </c>
      <c r="X80" s="37">
        <f t="shared" si="26"/>
        <v>75714.508489051354</v>
      </c>
      <c r="Y80" s="37">
        <f t="shared" si="27"/>
        <v>75714.508489051354</v>
      </c>
      <c r="Z80" s="132">
        <f>SUM(Y80:Y82)</f>
        <v>175338.86176411895</v>
      </c>
      <c r="AA80" s="19"/>
      <c r="AB80" s="19"/>
    </row>
    <row r="81" spans="1:28" ht="43.5" customHeight="1" x14ac:dyDescent="0.2">
      <c r="A81" s="33">
        <v>29</v>
      </c>
      <c r="B81" s="2" t="s">
        <v>156</v>
      </c>
      <c r="C81" s="7">
        <v>62769111</v>
      </c>
      <c r="D81" s="2" t="s">
        <v>157</v>
      </c>
      <c r="E81" s="2" t="s">
        <v>70</v>
      </c>
      <c r="F81" s="2">
        <v>4335678</v>
      </c>
      <c r="G81" s="2" t="s">
        <v>208</v>
      </c>
      <c r="H81" s="7" t="s">
        <v>231</v>
      </c>
      <c r="I81" s="7" t="s">
        <v>231</v>
      </c>
      <c r="J81" s="7">
        <v>4</v>
      </c>
      <c r="K81" s="4">
        <v>23684</v>
      </c>
      <c r="L81" s="4">
        <v>1868462</v>
      </c>
      <c r="M81" s="4">
        <v>1955135</v>
      </c>
      <c r="N81" s="4">
        <v>70000</v>
      </c>
      <c r="O81" s="48">
        <v>16.25</v>
      </c>
      <c r="P81" s="1">
        <f t="shared" si="20"/>
        <v>48664.420141151772</v>
      </c>
      <c r="Q81" s="3">
        <f t="shared" si="21"/>
        <v>48664.420141151772</v>
      </c>
      <c r="R81" s="3" t="str">
        <f t="shared" si="22"/>
        <v>NE</v>
      </c>
      <c r="S81" s="37">
        <f>O81*$N$279</f>
        <v>5137.7136095602955</v>
      </c>
      <c r="T81" s="37">
        <f t="shared" si="23"/>
        <v>53802.13375071207</v>
      </c>
      <c r="U81" s="37">
        <f t="shared" si="24"/>
        <v>53802.13375071207</v>
      </c>
      <c r="V81" s="37" t="str">
        <f t="shared" si="25"/>
        <v>NE</v>
      </c>
      <c r="W81" s="37">
        <f>O81*$O$281</f>
        <v>161.05760661620542</v>
      </c>
      <c r="X81" s="37">
        <f t="shared" si="26"/>
        <v>53963.191357328273</v>
      </c>
      <c r="Y81" s="37">
        <f t="shared" si="27"/>
        <v>53963.191357328273</v>
      </c>
      <c r="Z81" s="134"/>
      <c r="AA81" s="19"/>
      <c r="AB81" s="19"/>
    </row>
    <row r="82" spans="1:28" ht="33.75" customHeight="1" x14ac:dyDescent="0.2">
      <c r="A82" s="33">
        <v>29</v>
      </c>
      <c r="B82" s="2" t="s">
        <v>156</v>
      </c>
      <c r="C82" s="7">
        <v>62769111</v>
      </c>
      <c r="D82" s="2" t="s">
        <v>157</v>
      </c>
      <c r="E82" s="2" t="s">
        <v>70</v>
      </c>
      <c r="F82" s="2">
        <v>6392422</v>
      </c>
      <c r="G82" s="2" t="s">
        <v>208</v>
      </c>
      <c r="H82" s="7" t="s">
        <v>214</v>
      </c>
      <c r="I82" s="7" t="s">
        <v>214</v>
      </c>
      <c r="J82" s="7">
        <v>4</v>
      </c>
      <c r="K82" s="4">
        <v>8571</v>
      </c>
      <c r="L82" s="4">
        <v>1750594</v>
      </c>
      <c r="M82" s="4">
        <v>1978866</v>
      </c>
      <c r="N82" s="4">
        <v>50000</v>
      </c>
      <c r="O82" s="48">
        <v>13.75</v>
      </c>
      <c r="P82" s="1">
        <f t="shared" si="20"/>
        <v>41177.586273282272</v>
      </c>
      <c r="Q82" s="3">
        <f t="shared" si="21"/>
        <v>41177.586273282272</v>
      </c>
      <c r="R82" s="3" t="str">
        <f t="shared" si="22"/>
        <v>NE</v>
      </c>
      <c r="S82" s="37">
        <f>O82*$N$279</f>
        <v>4347.2961311664039</v>
      </c>
      <c r="T82" s="37">
        <f t="shared" si="23"/>
        <v>45524.882404448676</v>
      </c>
      <c r="U82" s="37">
        <f t="shared" si="24"/>
        <v>45524.882404448676</v>
      </c>
      <c r="V82" s="37" t="str">
        <f t="shared" si="25"/>
        <v>NE</v>
      </c>
      <c r="W82" s="37">
        <f>O82*$O$281</f>
        <v>136.27951329063535</v>
      </c>
      <c r="X82" s="37">
        <f t="shared" si="26"/>
        <v>45661.161917739308</v>
      </c>
      <c r="Y82" s="37">
        <f t="shared" si="27"/>
        <v>45661.161917739308</v>
      </c>
      <c r="Z82" s="133"/>
      <c r="AA82" s="19"/>
      <c r="AB82" s="19"/>
    </row>
    <row r="83" spans="1:28" ht="33.75" hidden="1" customHeight="1" x14ac:dyDescent="0.2">
      <c r="A83" s="33">
        <v>30</v>
      </c>
      <c r="B83" s="42" t="s">
        <v>33</v>
      </c>
      <c r="C83" s="7">
        <v>44226586</v>
      </c>
      <c r="D83" s="2" t="s">
        <v>34</v>
      </c>
      <c r="E83" s="2" t="s">
        <v>35</v>
      </c>
      <c r="F83" s="2">
        <v>1214275</v>
      </c>
      <c r="G83" s="2" t="s">
        <v>208</v>
      </c>
      <c r="H83" s="7" t="s">
        <v>221</v>
      </c>
      <c r="I83" s="7" t="s">
        <v>553</v>
      </c>
      <c r="J83" s="5" t="s">
        <v>554</v>
      </c>
      <c r="K83" s="4">
        <v>0</v>
      </c>
      <c r="L83" s="4">
        <v>1606000</v>
      </c>
      <c r="M83" s="4">
        <v>2441300</v>
      </c>
      <c r="N83" s="4">
        <v>202700</v>
      </c>
      <c r="O83" s="48">
        <v>5</v>
      </c>
      <c r="P83" s="1">
        <f t="shared" si="20"/>
        <v>14973.667735739007</v>
      </c>
      <c r="Q83" s="3">
        <f t="shared" si="21"/>
        <v>14973.667735739007</v>
      </c>
      <c r="R83" s="3" t="str">
        <f t="shared" si="22"/>
        <v>NE</v>
      </c>
      <c r="S83" s="37">
        <f>O83*$N$279</f>
        <v>1580.8349567877831</v>
      </c>
      <c r="T83" s="37">
        <f t="shared" si="23"/>
        <v>16554.502692526788</v>
      </c>
      <c r="U83" s="37">
        <f t="shared" si="24"/>
        <v>16554.502692526788</v>
      </c>
      <c r="V83" s="37" t="str">
        <f t="shared" si="25"/>
        <v>NE</v>
      </c>
      <c r="W83" s="37">
        <f>O83*$O$281</f>
        <v>49.556186651140131</v>
      </c>
      <c r="X83" s="37">
        <f t="shared" si="26"/>
        <v>16604.05887917793</v>
      </c>
      <c r="Y83" s="37">
        <f t="shared" si="27"/>
        <v>16604.05887917793</v>
      </c>
      <c r="Z83" s="43">
        <f>T83-U83</f>
        <v>0</v>
      </c>
      <c r="AA83" s="19"/>
      <c r="AB83" s="19"/>
    </row>
    <row r="84" spans="1:28" ht="33.75" hidden="1" customHeight="1" x14ac:dyDescent="0.2">
      <c r="A84" s="33">
        <v>30</v>
      </c>
      <c r="B84" s="42" t="s">
        <v>33</v>
      </c>
      <c r="C84" s="7">
        <v>44226586</v>
      </c>
      <c r="D84" s="2" t="s">
        <v>566</v>
      </c>
      <c r="E84" s="2" t="s">
        <v>567</v>
      </c>
      <c r="F84" s="2">
        <v>1621637</v>
      </c>
      <c r="G84" s="2" t="s">
        <v>208</v>
      </c>
      <c r="H84" s="7" t="s">
        <v>209</v>
      </c>
      <c r="I84" s="7" t="s">
        <v>553</v>
      </c>
      <c r="J84" s="5" t="s">
        <v>555</v>
      </c>
      <c r="K84" s="4">
        <v>0</v>
      </c>
      <c r="L84" s="4">
        <v>378000</v>
      </c>
      <c r="M84" s="4">
        <v>1145920</v>
      </c>
      <c r="N84" s="4">
        <v>114592</v>
      </c>
      <c r="O84" s="48">
        <v>4.4000000000000004</v>
      </c>
      <c r="P84" s="1">
        <f t="shared" si="20"/>
        <v>13176.827607450326</v>
      </c>
      <c r="Q84" s="3">
        <f t="shared" si="21"/>
        <v>13176.827607450326</v>
      </c>
      <c r="R84" s="3" t="str">
        <f t="shared" si="22"/>
        <v>NE</v>
      </c>
      <c r="S84" s="37">
        <f>O84*$N$279</f>
        <v>1391.1347619732494</v>
      </c>
      <c r="T84" s="37">
        <f t="shared" si="23"/>
        <v>14567.962369423576</v>
      </c>
      <c r="U84" s="37">
        <f t="shared" si="24"/>
        <v>14567.962369423576</v>
      </c>
      <c r="V84" s="37" t="str">
        <f t="shared" si="25"/>
        <v>NE</v>
      </c>
      <c r="W84" s="37">
        <f>O84*$O$281</f>
        <v>43.609444253003318</v>
      </c>
      <c r="X84" s="37">
        <f t="shared" si="26"/>
        <v>14611.571813676579</v>
      </c>
      <c r="Y84" s="37">
        <f t="shared" si="27"/>
        <v>14611.571813676579</v>
      </c>
      <c r="Z84" s="43">
        <f>T84-U84</f>
        <v>0</v>
      </c>
      <c r="AA84" s="19"/>
      <c r="AB84" s="19"/>
    </row>
    <row r="85" spans="1:28" ht="33.75" hidden="1" customHeight="1" x14ac:dyDescent="0.2">
      <c r="A85" s="33">
        <v>30</v>
      </c>
      <c r="B85" s="42" t="s">
        <v>33</v>
      </c>
      <c r="C85" s="7">
        <v>44226586</v>
      </c>
      <c r="D85" s="2" t="s">
        <v>568</v>
      </c>
      <c r="E85" s="2" t="s">
        <v>569</v>
      </c>
      <c r="F85" s="2">
        <v>1657475</v>
      </c>
      <c r="G85" s="2" t="s">
        <v>208</v>
      </c>
      <c r="H85" s="7" t="s">
        <v>221</v>
      </c>
      <c r="I85" s="7" t="s">
        <v>556</v>
      </c>
      <c r="J85" s="5" t="s">
        <v>554</v>
      </c>
      <c r="K85" s="4">
        <v>0</v>
      </c>
      <c r="L85" s="4">
        <v>567000</v>
      </c>
      <c r="M85" s="4">
        <v>1327000</v>
      </c>
      <c r="N85" s="4">
        <v>66680</v>
      </c>
      <c r="O85" s="48">
        <v>10</v>
      </c>
      <c r="P85" s="1">
        <f t="shared" si="20"/>
        <v>29947.335471478014</v>
      </c>
      <c r="Q85" s="3">
        <f t="shared" si="21"/>
        <v>29947.335471478014</v>
      </c>
      <c r="R85" s="3" t="str">
        <f t="shared" si="22"/>
        <v>NE</v>
      </c>
      <c r="S85" s="37">
        <f>O85*$N$279</f>
        <v>3161.6699135755662</v>
      </c>
      <c r="T85" s="37">
        <f t="shared" si="23"/>
        <v>33109.005385053577</v>
      </c>
      <c r="U85" s="37">
        <f t="shared" si="24"/>
        <v>33109.005385053577</v>
      </c>
      <c r="V85" s="37" t="str">
        <f t="shared" si="25"/>
        <v>NE</v>
      </c>
      <c r="W85" s="37">
        <f>O85*$O$281</f>
        <v>99.112373302280261</v>
      </c>
      <c r="X85" s="37">
        <f t="shared" si="26"/>
        <v>33208.11775835586</v>
      </c>
      <c r="Y85" s="37">
        <f t="shared" si="27"/>
        <v>33208.11775835586</v>
      </c>
      <c r="Z85" s="43">
        <f>T85-U85</f>
        <v>0</v>
      </c>
      <c r="AA85" s="19"/>
      <c r="AB85" s="19"/>
    </row>
    <row r="86" spans="1:28" ht="25.5" hidden="1" x14ac:dyDescent="0.2">
      <c r="A86" s="33">
        <v>30</v>
      </c>
      <c r="B86" s="42" t="s">
        <v>33</v>
      </c>
      <c r="C86" s="7">
        <v>44226586</v>
      </c>
      <c r="D86" s="2" t="s">
        <v>570</v>
      </c>
      <c r="E86" s="2" t="s">
        <v>571</v>
      </c>
      <c r="F86" s="2">
        <v>2046626</v>
      </c>
      <c r="G86" s="2" t="s">
        <v>208</v>
      </c>
      <c r="H86" s="7" t="s">
        <v>220</v>
      </c>
      <c r="I86" s="7" t="s">
        <v>553</v>
      </c>
      <c r="J86" s="5" t="s">
        <v>557</v>
      </c>
      <c r="K86" s="4">
        <v>0</v>
      </c>
      <c r="L86" s="4">
        <v>1390000</v>
      </c>
      <c r="M86" s="4">
        <v>2251000</v>
      </c>
      <c r="N86" s="4">
        <v>225100</v>
      </c>
      <c r="O86" s="48">
        <v>5</v>
      </c>
      <c r="P86" s="1">
        <f t="shared" si="20"/>
        <v>14973.667735739007</v>
      </c>
      <c r="Q86" s="3">
        <f t="shared" si="21"/>
        <v>14973.667735739007</v>
      </c>
      <c r="R86" s="3" t="str">
        <f t="shared" si="22"/>
        <v>NE</v>
      </c>
      <c r="S86" s="37">
        <f>O86*$N$279</f>
        <v>1580.8349567877831</v>
      </c>
      <c r="T86" s="37">
        <f t="shared" si="23"/>
        <v>16554.502692526788</v>
      </c>
      <c r="U86" s="37">
        <f t="shared" si="24"/>
        <v>16554.502692526788</v>
      </c>
      <c r="V86" s="37" t="str">
        <f t="shared" si="25"/>
        <v>NE</v>
      </c>
      <c r="W86" s="37">
        <f>O86*$O$281</f>
        <v>49.556186651140131</v>
      </c>
      <c r="X86" s="37">
        <f t="shared" si="26"/>
        <v>16604.05887917793</v>
      </c>
      <c r="Y86" s="37">
        <f t="shared" si="27"/>
        <v>16604.05887917793</v>
      </c>
      <c r="Z86" s="43">
        <f>T86-U86</f>
        <v>0</v>
      </c>
      <c r="AA86" s="19"/>
      <c r="AB86" s="19"/>
    </row>
    <row r="87" spans="1:28" ht="25.5" hidden="1" x14ac:dyDescent="0.2">
      <c r="A87" s="33">
        <v>30</v>
      </c>
      <c r="B87" s="42" t="s">
        <v>33</v>
      </c>
      <c r="C87" s="7">
        <v>44226586</v>
      </c>
      <c r="D87" s="2" t="s">
        <v>572</v>
      </c>
      <c r="E87" s="2" t="s">
        <v>573</v>
      </c>
      <c r="F87" s="2">
        <v>2365503</v>
      </c>
      <c r="G87" s="2" t="s">
        <v>208</v>
      </c>
      <c r="H87" s="7" t="s">
        <v>220</v>
      </c>
      <c r="I87" s="7" t="s">
        <v>558</v>
      </c>
      <c r="J87" s="5" t="s">
        <v>559</v>
      </c>
      <c r="K87" s="4">
        <v>0</v>
      </c>
      <c r="L87" s="4">
        <v>1880700</v>
      </c>
      <c r="M87" s="4">
        <v>4700500</v>
      </c>
      <c r="N87" s="4">
        <v>235000</v>
      </c>
      <c r="O87" s="48">
        <v>10</v>
      </c>
      <c r="P87" s="1">
        <f t="shared" si="20"/>
        <v>29947.335471478014</v>
      </c>
      <c r="Q87" s="3">
        <f t="shared" si="21"/>
        <v>29947.335471478014</v>
      </c>
      <c r="R87" s="3" t="str">
        <f t="shared" si="22"/>
        <v>NE</v>
      </c>
      <c r="S87" s="37">
        <f>O87*$N$279</f>
        <v>3161.6699135755662</v>
      </c>
      <c r="T87" s="37">
        <f t="shared" si="23"/>
        <v>33109.005385053577</v>
      </c>
      <c r="U87" s="37">
        <f t="shared" si="24"/>
        <v>33109.005385053577</v>
      </c>
      <c r="V87" s="37" t="str">
        <f t="shared" si="25"/>
        <v>NE</v>
      </c>
      <c r="W87" s="37">
        <f>O87*$O$281</f>
        <v>99.112373302280261</v>
      </c>
      <c r="X87" s="37">
        <f t="shared" si="26"/>
        <v>33208.11775835586</v>
      </c>
      <c r="Y87" s="37">
        <f t="shared" si="27"/>
        <v>33208.11775835586</v>
      </c>
      <c r="Z87" s="43">
        <f>T87-U87</f>
        <v>0</v>
      </c>
      <c r="AA87" s="19"/>
      <c r="AB87" s="19"/>
    </row>
    <row r="88" spans="1:28" ht="25.5" hidden="1" x14ac:dyDescent="0.2">
      <c r="A88" s="33">
        <v>30</v>
      </c>
      <c r="B88" s="42" t="s">
        <v>33</v>
      </c>
      <c r="C88" s="7">
        <v>44226586</v>
      </c>
      <c r="D88" s="2" t="s">
        <v>574</v>
      </c>
      <c r="E88" s="2" t="s">
        <v>575</v>
      </c>
      <c r="F88" s="2">
        <v>3097184</v>
      </c>
      <c r="G88" s="2" t="s">
        <v>208</v>
      </c>
      <c r="H88" s="7" t="s">
        <v>210</v>
      </c>
      <c r="I88" s="7" t="s">
        <v>560</v>
      </c>
      <c r="J88" s="5" t="s">
        <v>554</v>
      </c>
      <c r="K88" s="4">
        <v>20000</v>
      </c>
      <c r="L88" s="4">
        <v>378000</v>
      </c>
      <c r="M88" s="4">
        <v>1073520</v>
      </c>
      <c r="N88" s="4">
        <v>53676</v>
      </c>
      <c r="O88" s="48">
        <v>16.25</v>
      </c>
      <c r="P88" s="1">
        <f t="shared" si="20"/>
        <v>48664.420141151772</v>
      </c>
      <c r="Q88" s="3">
        <f t="shared" si="21"/>
        <v>48664.420141151772</v>
      </c>
      <c r="R88" s="3" t="str">
        <f t="shared" si="22"/>
        <v>NE</v>
      </c>
      <c r="S88" s="37">
        <f>O88*$N$279</f>
        <v>5137.7136095602955</v>
      </c>
      <c r="T88" s="37">
        <f t="shared" si="23"/>
        <v>53802.13375071207</v>
      </c>
      <c r="U88" s="37">
        <f t="shared" si="24"/>
        <v>53676</v>
      </c>
      <c r="V88" s="37" t="str">
        <f t="shared" si="25"/>
        <v>ANO</v>
      </c>
      <c r="W88" s="37"/>
      <c r="X88" s="37"/>
      <c r="Y88" s="37">
        <f>U88</f>
        <v>53676</v>
      </c>
      <c r="Z88" s="43"/>
      <c r="AA88" s="19"/>
      <c r="AB88" s="19"/>
    </row>
    <row r="89" spans="1:28" ht="25.5" hidden="1" x14ac:dyDescent="0.2">
      <c r="A89" s="33">
        <v>30</v>
      </c>
      <c r="B89" s="42" t="s">
        <v>33</v>
      </c>
      <c r="C89" s="7">
        <v>44226586</v>
      </c>
      <c r="D89" s="2" t="s">
        <v>576</v>
      </c>
      <c r="E89" s="2" t="s">
        <v>577</v>
      </c>
      <c r="F89" s="2">
        <v>3267891</v>
      </c>
      <c r="G89" s="2" t="s">
        <v>208</v>
      </c>
      <c r="H89" s="7" t="s">
        <v>221</v>
      </c>
      <c r="I89" s="7" t="s">
        <v>558</v>
      </c>
      <c r="J89" s="5" t="s">
        <v>561</v>
      </c>
      <c r="K89" s="4">
        <v>0</v>
      </c>
      <c r="L89" s="4">
        <v>3027000</v>
      </c>
      <c r="M89" s="4">
        <v>5362000</v>
      </c>
      <c r="N89" s="4">
        <v>225000</v>
      </c>
      <c r="O89" s="48">
        <v>10</v>
      </c>
      <c r="P89" s="1">
        <f t="shared" si="20"/>
        <v>29947.335471478014</v>
      </c>
      <c r="Q89" s="3">
        <f t="shared" si="21"/>
        <v>29947.335471478014</v>
      </c>
      <c r="R89" s="3" t="str">
        <f t="shared" si="22"/>
        <v>NE</v>
      </c>
      <c r="S89" s="37">
        <f>O89*$N$279</f>
        <v>3161.6699135755662</v>
      </c>
      <c r="T89" s="37">
        <f t="shared" si="23"/>
        <v>33109.005385053577</v>
      </c>
      <c r="U89" s="37">
        <f t="shared" si="24"/>
        <v>33109.005385053577</v>
      </c>
      <c r="V89" s="37" t="str">
        <f t="shared" si="25"/>
        <v>NE</v>
      </c>
      <c r="W89" s="37">
        <f>O89*$O$281</f>
        <v>99.112373302280261</v>
      </c>
      <c r="X89" s="37">
        <f t="shared" ref="X89:X103" si="28">U89+W89</f>
        <v>33208.11775835586</v>
      </c>
      <c r="Y89" s="37">
        <f t="shared" ref="Y89:Y103" si="29">IF(X89&lt;N89,X89,N89)</f>
        <v>33208.11775835586</v>
      </c>
      <c r="Z89" s="43">
        <f t="shared" ref="Z89:Z97" si="30">T89-U89</f>
        <v>0</v>
      </c>
      <c r="AA89" s="19"/>
      <c r="AB89" s="12"/>
    </row>
    <row r="90" spans="1:28" ht="25.5" hidden="1" x14ac:dyDescent="0.2">
      <c r="A90" s="33">
        <v>30</v>
      </c>
      <c r="B90" s="42" t="s">
        <v>33</v>
      </c>
      <c r="C90" s="7">
        <v>44226586</v>
      </c>
      <c r="D90" s="2" t="s">
        <v>578</v>
      </c>
      <c r="E90" s="2" t="s">
        <v>579</v>
      </c>
      <c r="F90" s="2">
        <v>3935206</v>
      </c>
      <c r="G90" s="2" t="s">
        <v>208</v>
      </c>
      <c r="H90" s="7" t="s">
        <v>218</v>
      </c>
      <c r="I90" s="7" t="s">
        <v>558</v>
      </c>
      <c r="J90" s="5">
        <v>24</v>
      </c>
      <c r="K90" s="4">
        <v>130000</v>
      </c>
      <c r="L90" s="4">
        <v>4115865</v>
      </c>
      <c r="M90" s="4">
        <v>5646000</v>
      </c>
      <c r="N90" s="4">
        <v>355000</v>
      </c>
      <c r="O90" s="48">
        <v>4.2</v>
      </c>
      <c r="P90" s="1">
        <f t="shared" si="20"/>
        <v>12577.880898020767</v>
      </c>
      <c r="Q90" s="3">
        <f t="shared" si="21"/>
        <v>12577.880898020767</v>
      </c>
      <c r="R90" s="3" t="str">
        <f t="shared" si="22"/>
        <v>NE</v>
      </c>
      <c r="S90" s="37">
        <f>O90*$N$279</f>
        <v>1327.9013637017379</v>
      </c>
      <c r="T90" s="37">
        <f t="shared" si="23"/>
        <v>13905.782261722505</v>
      </c>
      <c r="U90" s="37">
        <f t="shared" si="24"/>
        <v>13905.782261722505</v>
      </c>
      <c r="V90" s="37" t="str">
        <f t="shared" si="25"/>
        <v>NE</v>
      </c>
      <c r="W90" s="37">
        <f>O90*$O$281</f>
        <v>41.627196786957711</v>
      </c>
      <c r="X90" s="37">
        <f t="shared" si="28"/>
        <v>13947.409458509463</v>
      </c>
      <c r="Y90" s="37">
        <f t="shared" si="29"/>
        <v>13947.409458509463</v>
      </c>
      <c r="Z90" s="43">
        <f t="shared" si="30"/>
        <v>0</v>
      </c>
      <c r="AA90" s="19"/>
      <c r="AB90" s="12"/>
    </row>
    <row r="91" spans="1:28" ht="25.5" hidden="1" x14ac:dyDescent="0.2">
      <c r="A91" s="33">
        <v>30</v>
      </c>
      <c r="B91" s="42" t="s">
        <v>33</v>
      </c>
      <c r="C91" s="7">
        <v>44226586</v>
      </c>
      <c r="D91" s="2" t="s">
        <v>580</v>
      </c>
      <c r="E91" s="2" t="s">
        <v>581</v>
      </c>
      <c r="F91" s="2">
        <v>4265731</v>
      </c>
      <c r="G91" s="2" t="s">
        <v>208</v>
      </c>
      <c r="H91" s="7" t="s">
        <v>210</v>
      </c>
      <c r="I91" s="7" t="s">
        <v>556</v>
      </c>
      <c r="J91" s="5" t="s">
        <v>554</v>
      </c>
      <c r="K91" s="4">
        <v>0</v>
      </c>
      <c r="L91" s="4">
        <v>284000</v>
      </c>
      <c r="M91" s="4">
        <v>1105500</v>
      </c>
      <c r="N91" s="4">
        <v>102552</v>
      </c>
      <c r="O91" s="48">
        <v>13.75</v>
      </c>
      <c r="P91" s="1">
        <f t="shared" si="20"/>
        <v>41177.586273282272</v>
      </c>
      <c r="Q91" s="3">
        <f t="shared" si="21"/>
        <v>41177.586273282272</v>
      </c>
      <c r="R91" s="3" t="str">
        <f t="shared" si="22"/>
        <v>NE</v>
      </c>
      <c r="S91" s="37">
        <f>O91*$N$279</f>
        <v>4347.2961311664039</v>
      </c>
      <c r="T91" s="37">
        <f t="shared" si="23"/>
        <v>45524.882404448676</v>
      </c>
      <c r="U91" s="37">
        <f t="shared" si="24"/>
        <v>45524.882404448676</v>
      </c>
      <c r="V91" s="37" t="str">
        <f t="shared" si="25"/>
        <v>NE</v>
      </c>
      <c r="W91" s="37">
        <f>O91*$O$281</f>
        <v>136.27951329063535</v>
      </c>
      <c r="X91" s="37">
        <f t="shared" si="28"/>
        <v>45661.161917739308</v>
      </c>
      <c r="Y91" s="37">
        <f t="shared" si="29"/>
        <v>45661.161917739308</v>
      </c>
      <c r="Z91" s="43">
        <f t="shared" si="30"/>
        <v>0</v>
      </c>
      <c r="AA91" s="19"/>
      <c r="AB91" s="12"/>
    </row>
    <row r="92" spans="1:28" ht="25.5" hidden="1" x14ac:dyDescent="0.2">
      <c r="A92" s="33">
        <v>30</v>
      </c>
      <c r="B92" s="42" t="s">
        <v>33</v>
      </c>
      <c r="C92" s="7">
        <v>44226586</v>
      </c>
      <c r="D92" s="2" t="s">
        <v>582</v>
      </c>
      <c r="E92" s="2" t="s">
        <v>583</v>
      </c>
      <c r="F92" s="2">
        <v>5844827</v>
      </c>
      <c r="G92" s="2" t="s">
        <v>208</v>
      </c>
      <c r="H92" s="7" t="s">
        <v>210</v>
      </c>
      <c r="I92" s="7" t="s">
        <v>558</v>
      </c>
      <c r="J92" s="5" t="s">
        <v>562</v>
      </c>
      <c r="K92" s="4">
        <v>20000</v>
      </c>
      <c r="L92" s="4">
        <v>499282</v>
      </c>
      <c r="M92" s="4">
        <v>1669000</v>
      </c>
      <c r="N92" s="4">
        <v>83450</v>
      </c>
      <c r="O92" s="48">
        <v>7.5</v>
      </c>
      <c r="P92" s="1">
        <f t="shared" si="20"/>
        <v>22460.501603608511</v>
      </c>
      <c r="Q92" s="3">
        <f t="shared" si="21"/>
        <v>22460.501603608511</v>
      </c>
      <c r="R92" s="3" t="str">
        <f t="shared" si="22"/>
        <v>NE</v>
      </c>
      <c r="S92" s="37">
        <f>O92*$N$279</f>
        <v>2371.2524351816746</v>
      </c>
      <c r="T92" s="37">
        <f t="shared" si="23"/>
        <v>24831.754038790186</v>
      </c>
      <c r="U92" s="37">
        <f t="shared" si="24"/>
        <v>24831.754038790186</v>
      </c>
      <c r="V92" s="37" t="str">
        <f t="shared" si="25"/>
        <v>NE</v>
      </c>
      <c r="W92" s="37">
        <f>O92*$O$281</f>
        <v>74.334279976710192</v>
      </c>
      <c r="X92" s="37">
        <f t="shared" si="28"/>
        <v>24906.088318766895</v>
      </c>
      <c r="Y92" s="37">
        <f t="shared" si="29"/>
        <v>24906.088318766895</v>
      </c>
      <c r="Z92" s="43">
        <f t="shared" si="30"/>
        <v>0</v>
      </c>
      <c r="AA92" s="19"/>
      <c r="AB92" s="12"/>
    </row>
    <row r="93" spans="1:28" ht="25.5" hidden="1" x14ac:dyDescent="0.2">
      <c r="A93" s="33">
        <v>30</v>
      </c>
      <c r="B93" s="42" t="s">
        <v>33</v>
      </c>
      <c r="C93" s="7">
        <v>44226586</v>
      </c>
      <c r="D93" s="2" t="s">
        <v>584</v>
      </c>
      <c r="E93" s="2" t="s">
        <v>585</v>
      </c>
      <c r="F93" s="2">
        <v>6303516</v>
      </c>
      <c r="G93" s="2" t="s">
        <v>208</v>
      </c>
      <c r="H93" s="7" t="s">
        <v>221</v>
      </c>
      <c r="I93" s="7" t="s">
        <v>560</v>
      </c>
      <c r="J93" s="5" t="s">
        <v>562</v>
      </c>
      <c r="K93" s="4">
        <v>20000</v>
      </c>
      <c r="L93" s="4">
        <v>127000</v>
      </c>
      <c r="M93" s="4">
        <v>1421000</v>
      </c>
      <c r="N93" s="4">
        <v>118100</v>
      </c>
      <c r="O93" s="48">
        <v>7.5</v>
      </c>
      <c r="P93" s="1">
        <f t="shared" si="20"/>
        <v>22460.501603608511</v>
      </c>
      <c r="Q93" s="3">
        <f t="shared" si="21"/>
        <v>22460.501603608511</v>
      </c>
      <c r="R93" s="3" t="str">
        <f t="shared" si="22"/>
        <v>NE</v>
      </c>
      <c r="S93" s="37">
        <f>O93*$N$279</f>
        <v>2371.2524351816746</v>
      </c>
      <c r="T93" s="37">
        <f t="shared" si="23"/>
        <v>24831.754038790186</v>
      </c>
      <c r="U93" s="37">
        <f t="shared" si="24"/>
        <v>24831.754038790186</v>
      </c>
      <c r="V93" s="37" t="str">
        <f t="shared" si="25"/>
        <v>NE</v>
      </c>
      <c r="W93" s="37">
        <f>O93*$O$281</f>
        <v>74.334279976710192</v>
      </c>
      <c r="X93" s="37">
        <f t="shared" si="28"/>
        <v>24906.088318766895</v>
      </c>
      <c r="Y93" s="37">
        <f t="shared" si="29"/>
        <v>24906.088318766895</v>
      </c>
      <c r="Z93" s="43">
        <f t="shared" si="30"/>
        <v>0</v>
      </c>
      <c r="AA93" s="19"/>
      <c r="AB93" s="12"/>
    </row>
    <row r="94" spans="1:28" ht="25.5" hidden="1" x14ac:dyDescent="0.2">
      <c r="A94" s="33">
        <v>30</v>
      </c>
      <c r="B94" s="42" t="s">
        <v>33</v>
      </c>
      <c r="C94" s="7">
        <v>44226586</v>
      </c>
      <c r="D94" s="2" t="s">
        <v>586</v>
      </c>
      <c r="E94" s="2" t="s">
        <v>587</v>
      </c>
      <c r="F94" s="2">
        <v>8981594</v>
      </c>
      <c r="G94" s="2" t="s">
        <v>208</v>
      </c>
      <c r="H94" s="7" t="s">
        <v>221</v>
      </c>
      <c r="I94" s="7" t="s">
        <v>558</v>
      </c>
      <c r="J94" s="5" t="s">
        <v>563</v>
      </c>
      <c r="K94" s="4">
        <v>80000</v>
      </c>
      <c r="L94" s="4">
        <v>4491230</v>
      </c>
      <c r="M94" s="4">
        <v>7955600</v>
      </c>
      <c r="N94" s="4">
        <v>397780</v>
      </c>
      <c r="O94" s="48">
        <v>10</v>
      </c>
      <c r="P94" s="1">
        <f t="shared" si="20"/>
        <v>29947.335471478014</v>
      </c>
      <c r="Q94" s="3">
        <f t="shared" si="21"/>
        <v>29947.335471478014</v>
      </c>
      <c r="R94" s="3" t="str">
        <f t="shared" si="22"/>
        <v>NE</v>
      </c>
      <c r="S94" s="37">
        <f>O94*$N$279</f>
        <v>3161.6699135755662</v>
      </c>
      <c r="T94" s="37">
        <f t="shared" si="23"/>
        <v>33109.005385053577</v>
      </c>
      <c r="U94" s="37">
        <f t="shared" si="24"/>
        <v>33109.005385053577</v>
      </c>
      <c r="V94" s="37" t="str">
        <f t="shared" si="25"/>
        <v>NE</v>
      </c>
      <c r="W94" s="37">
        <f>O94*$O$281</f>
        <v>99.112373302280261</v>
      </c>
      <c r="X94" s="37">
        <f t="shared" si="28"/>
        <v>33208.11775835586</v>
      </c>
      <c r="Y94" s="37">
        <f t="shared" si="29"/>
        <v>33208.11775835586</v>
      </c>
      <c r="Z94" s="43">
        <f t="shared" si="30"/>
        <v>0</v>
      </c>
      <c r="AA94" s="19"/>
      <c r="AB94" s="12"/>
    </row>
    <row r="95" spans="1:28" ht="25.5" hidden="1" x14ac:dyDescent="0.2">
      <c r="A95" s="33">
        <v>30</v>
      </c>
      <c r="B95" s="42" t="s">
        <v>33</v>
      </c>
      <c r="C95" s="7">
        <v>44226586</v>
      </c>
      <c r="D95" s="2" t="s">
        <v>588</v>
      </c>
      <c r="E95" s="2" t="s">
        <v>589</v>
      </c>
      <c r="F95" s="2">
        <v>9071773</v>
      </c>
      <c r="G95" s="2" t="s">
        <v>208</v>
      </c>
      <c r="H95" s="7" t="s">
        <v>209</v>
      </c>
      <c r="I95" s="7" t="s">
        <v>558</v>
      </c>
      <c r="J95" s="5">
        <v>1</v>
      </c>
      <c r="K95" s="4">
        <v>0</v>
      </c>
      <c r="L95" s="4">
        <v>428375</v>
      </c>
      <c r="M95" s="4">
        <v>1486800</v>
      </c>
      <c r="N95" s="4">
        <v>74340</v>
      </c>
      <c r="O95" s="48">
        <v>8.8000000000000007</v>
      </c>
      <c r="P95" s="1">
        <f t="shared" si="20"/>
        <v>26353.655214900653</v>
      </c>
      <c r="Q95" s="3">
        <f t="shared" si="21"/>
        <v>26353.655214900653</v>
      </c>
      <c r="R95" s="3" t="str">
        <f t="shared" si="22"/>
        <v>NE</v>
      </c>
      <c r="S95" s="37">
        <f>O95*$N$279</f>
        <v>2782.2695239464988</v>
      </c>
      <c r="T95" s="37">
        <f t="shared" si="23"/>
        <v>29135.924738847152</v>
      </c>
      <c r="U95" s="37">
        <f t="shared" si="24"/>
        <v>29135.924738847152</v>
      </c>
      <c r="V95" s="37" t="str">
        <f t="shared" si="25"/>
        <v>NE</v>
      </c>
      <c r="W95" s="37">
        <f>O95*$O$281</f>
        <v>87.218888506006635</v>
      </c>
      <c r="X95" s="37">
        <f t="shared" si="28"/>
        <v>29223.143627353158</v>
      </c>
      <c r="Y95" s="37">
        <f t="shared" si="29"/>
        <v>29223.143627353158</v>
      </c>
      <c r="Z95" s="43">
        <f t="shared" si="30"/>
        <v>0</v>
      </c>
      <c r="AA95" s="19"/>
      <c r="AB95" s="12"/>
    </row>
    <row r="96" spans="1:28" ht="25.5" hidden="1" x14ac:dyDescent="0.2">
      <c r="A96" s="33">
        <v>30</v>
      </c>
      <c r="B96" s="42" t="s">
        <v>33</v>
      </c>
      <c r="C96" s="7">
        <v>44226586</v>
      </c>
      <c r="D96" s="2" t="s">
        <v>590</v>
      </c>
      <c r="E96" s="2" t="s">
        <v>591</v>
      </c>
      <c r="F96" s="2">
        <v>9131484</v>
      </c>
      <c r="G96" s="2" t="s">
        <v>208</v>
      </c>
      <c r="H96" s="7" t="s">
        <v>564</v>
      </c>
      <c r="I96" s="7" t="s">
        <v>560</v>
      </c>
      <c r="J96" s="5">
        <v>1</v>
      </c>
      <c r="K96" s="4">
        <v>0</v>
      </c>
      <c r="L96" s="4">
        <v>240000</v>
      </c>
      <c r="M96" s="4">
        <v>1095520</v>
      </c>
      <c r="N96" s="4">
        <v>74552</v>
      </c>
      <c r="O96" s="48">
        <v>12.1</v>
      </c>
      <c r="P96" s="1">
        <f t="shared" si="20"/>
        <v>36236.275920488399</v>
      </c>
      <c r="Q96" s="3">
        <f t="shared" si="21"/>
        <v>36236.275920488399</v>
      </c>
      <c r="R96" s="3" t="str">
        <f t="shared" si="22"/>
        <v>NE</v>
      </c>
      <c r="S96" s="37">
        <f>O96*$N$279</f>
        <v>3825.6205954264351</v>
      </c>
      <c r="T96" s="37">
        <f t="shared" si="23"/>
        <v>40061.896515914836</v>
      </c>
      <c r="U96" s="37">
        <f t="shared" si="24"/>
        <v>40061.896515914836</v>
      </c>
      <c r="V96" s="37" t="str">
        <f t="shared" si="25"/>
        <v>NE</v>
      </c>
      <c r="W96" s="37">
        <f>O96*$O$281</f>
        <v>119.92597169575912</v>
      </c>
      <c r="X96" s="37">
        <f t="shared" si="28"/>
        <v>40181.822487610596</v>
      </c>
      <c r="Y96" s="37">
        <f t="shared" si="29"/>
        <v>40181.822487610596</v>
      </c>
      <c r="Z96" s="43">
        <f t="shared" si="30"/>
        <v>0</v>
      </c>
      <c r="AA96" s="19"/>
      <c r="AB96" s="12"/>
    </row>
    <row r="97" spans="1:28" ht="25.5" hidden="1" x14ac:dyDescent="0.2">
      <c r="A97" s="33">
        <v>30</v>
      </c>
      <c r="B97" s="42" t="s">
        <v>33</v>
      </c>
      <c r="C97" s="7">
        <v>44226586</v>
      </c>
      <c r="D97" s="2" t="s">
        <v>592</v>
      </c>
      <c r="E97" s="2" t="s">
        <v>593</v>
      </c>
      <c r="F97" s="2">
        <v>9425002</v>
      </c>
      <c r="G97" s="2" t="s">
        <v>208</v>
      </c>
      <c r="H97" s="7" t="s">
        <v>209</v>
      </c>
      <c r="I97" s="7" t="s">
        <v>556</v>
      </c>
      <c r="J97" s="5">
        <v>1</v>
      </c>
      <c r="K97" s="4">
        <v>0</v>
      </c>
      <c r="L97" s="4">
        <v>230000</v>
      </c>
      <c r="M97" s="4">
        <v>1076520</v>
      </c>
      <c r="N97" s="4">
        <v>64124</v>
      </c>
      <c r="O97" s="48">
        <v>12.1</v>
      </c>
      <c r="P97" s="1">
        <f t="shared" si="20"/>
        <v>36236.275920488399</v>
      </c>
      <c r="Q97" s="3">
        <f t="shared" si="21"/>
        <v>36236.275920488399</v>
      </c>
      <c r="R97" s="3" t="str">
        <f t="shared" si="22"/>
        <v>NE</v>
      </c>
      <c r="S97" s="37">
        <f>O97*$N$279</f>
        <v>3825.6205954264351</v>
      </c>
      <c r="T97" s="37">
        <f t="shared" si="23"/>
        <v>40061.896515914836</v>
      </c>
      <c r="U97" s="37">
        <f t="shared" si="24"/>
        <v>40061.896515914836</v>
      </c>
      <c r="V97" s="37" t="str">
        <f t="shared" si="25"/>
        <v>NE</v>
      </c>
      <c r="W97" s="37">
        <f>O97*$O$281</f>
        <v>119.92597169575912</v>
      </c>
      <c r="X97" s="37">
        <f t="shared" si="28"/>
        <v>40181.822487610596</v>
      </c>
      <c r="Y97" s="37">
        <f t="shared" si="29"/>
        <v>40181.822487610596</v>
      </c>
      <c r="Z97" s="43">
        <f t="shared" si="30"/>
        <v>0</v>
      </c>
      <c r="AA97" s="19"/>
      <c r="AB97" s="12"/>
    </row>
    <row r="98" spans="1:28" ht="25.5" hidden="1" x14ac:dyDescent="0.2">
      <c r="A98" s="33">
        <v>30</v>
      </c>
      <c r="B98" s="42" t="s">
        <v>33</v>
      </c>
      <c r="C98" s="7">
        <v>44226586</v>
      </c>
      <c r="D98" s="2" t="s">
        <v>594</v>
      </c>
      <c r="E98" s="2" t="s">
        <v>595</v>
      </c>
      <c r="F98" s="2">
        <v>9462377</v>
      </c>
      <c r="G98" s="2" t="s">
        <v>208</v>
      </c>
      <c r="H98" s="7" t="s">
        <v>210</v>
      </c>
      <c r="I98" s="7" t="s">
        <v>565</v>
      </c>
      <c r="J98" s="5" t="s">
        <v>554</v>
      </c>
      <c r="K98" s="4">
        <v>0</v>
      </c>
      <c r="L98" s="4">
        <v>316000</v>
      </c>
      <c r="M98" s="4">
        <v>1142400</v>
      </c>
      <c r="N98" s="4">
        <v>114240</v>
      </c>
      <c r="O98" s="48">
        <v>11.25</v>
      </c>
      <c r="P98" s="1">
        <f t="shared" si="20"/>
        <v>33690.752405412764</v>
      </c>
      <c r="Q98" s="3">
        <f t="shared" si="21"/>
        <v>33690.752405412764</v>
      </c>
      <c r="R98" s="3" t="str">
        <f t="shared" si="22"/>
        <v>NE</v>
      </c>
      <c r="S98" s="37">
        <f>O98*$N$279</f>
        <v>3556.8786527725124</v>
      </c>
      <c r="T98" s="37">
        <f t="shared" si="23"/>
        <v>37247.631058185274</v>
      </c>
      <c r="U98" s="37">
        <f t="shared" si="24"/>
        <v>37247.631058185274</v>
      </c>
      <c r="V98" s="37" t="str">
        <f t="shared" si="25"/>
        <v>NE</v>
      </c>
      <c r="W98" s="37">
        <f>O98*$O$281</f>
        <v>111.5014199650653</v>
      </c>
      <c r="X98" s="37">
        <f t="shared" si="28"/>
        <v>37359.132478150343</v>
      </c>
      <c r="Y98" s="37">
        <f t="shared" si="29"/>
        <v>37359.132478150343</v>
      </c>
      <c r="Z98" s="43">
        <f>SUM(Y83:Y98)</f>
        <v>490694.82969996327</v>
      </c>
      <c r="AA98" s="19"/>
      <c r="AB98" s="12"/>
    </row>
    <row r="99" spans="1:28" ht="51" x14ac:dyDescent="0.2">
      <c r="A99" s="33">
        <v>31</v>
      </c>
      <c r="B99" s="2" t="s">
        <v>207</v>
      </c>
      <c r="C99" s="7">
        <v>26595575</v>
      </c>
      <c r="D99" s="2" t="s">
        <v>58</v>
      </c>
      <c r="E99" s="2" t="s">
        <v>59</v>
      </c>
      <c r="F99" s="2">
        <v>8187057</v>
      </c>
      <c r="G99" s="2" t="s">
        <v>208</v>
      </c>
      <c r="H99" s="2" t="s">
        <v>209</v>
      </c>
      <c r="I99" s="2" t="s">
        <v>209</v>
      </c>
      <c r="J99" s="5">
        <v>2</v>
      </c>
      <c r="K99" s="4">
        <v>0</v>
      </c>
      <c r="L99" s="4">
        <v>863870</v>
      </c>
      <c r="M99" s="4">
        <v>1323688</v>
      </c>
      <c r="N99" s="4">
        <v>142388</v>
      </c>
      <c r="O99" s="48">
        <v>12.1</v>
      </c>
      <c r="P99" s="1">
        <f t="shared" si="20"/>
        <v>36236.275920488399</v>
      </c>
      <c r="Q99" s="3">
        <f t="shared" si="21"/>
        <v>36236.275920488399</v>
      </c>
      <c r="R99" s="3" t="str">
        <f t="shared" si="22"/>
        <v>NE</v>
      </c>
      <c r="S99" s="37">
        <f>O99*$N$279</f>
        <v>3825.6205954264351</v>
      </c>
      <c r="T99" s="37">
        <f t="shared" si="23"/>
        <v>40061.896515914836</v>
      </c>
      <c r="U99" s="37">
        <f t="shared" si="24"/>
        <v>40061.896515914836</v>
      </c>
      <c r="V99" s="37" t="str">
        <f t="shared" si="25"/>
        <v>NE</v>
      </c>
      <c r="W99" s="37">
        <f>O99*$O$281</f>
        <v>119.92597169575912</v>
      </c>
      <c r="X99" s="37">
        <f t="shared" si="28"/>
        <v>40181.822487610596</v>
      </c>
      <c r="Y99" s="37">
        <f t="shared" si="29"/>
        <v>40181.822487610596</v>
      </c>
      <c r="Z99" s="132">
        <f>SUM(Y99:Y101)</f>
        <v>62182.200502521351</v>
      </c>
      <c r="AA99" s="19"/>
      <c r="AB99" s="12"/>
    </row>
    <row r="100" spans="1:28" ht="51" x14ac:dyDescent="0.2">
      <c r="A100" s="33">
        <v>31</v>
      </c>
      <c r="B100" s="2" t="s">
        <v>207</v>
      </c>
      <c r="C100" s="7">
        <v>26595575</v>
      </c>
      <c r="D100" s="2" t="s">
        <v>58</v>
      </c>
      <c r="E100" s="2" t="s">
        <v>59</v>
      </c>
      <c r="F100" s="2">
        <v>2266383</v>
      </c>
      <c r="G100" s="2" t="s">
        <v>208</v>
      </c>
      <c r="H100" s="2" t="s">
        <v>210</v>
      </c>
      <c r="I100" s="2" t="s">
        <v>210</v>
      </c>
      <c r="J100" s="5" t="s">
        <v>442</v>
      </c>
      <c r="K100" s="4">
        <v>0</v>
      </c>
      <c r="L100" s="4">
        <v>2111857</v>
      </c>
      <c r="M100" s="4">
        <v>1605608</v>
      </c>
      <c r="N100" s="4">
        <v>258540</v>
      </c>
      <c r="O100" s="48">
        <v>4.125</v>
      </c>
      <c r="P100" s="1">
        <f t="shared" si="20"/>
        <v>12353.27588198468</v>
      </c>
      <c r="Q100" s="3">
        <f t="shared" si="21"/>
        <v>12353.27588198468</v>
      </c>
      <c r="R100" s="3" t="str">
        <f t="shared" si="22"/>
        <v>NE</v>
      </c>
      <c r="S100" s="37">
        <f>O100*$N$279</f>
        <v>1304.1888393499212</v>
      </c>
      <c r="T100" s="37">
        <f t="shared" si="23"/>
        <v>13657.464721334602</v>
      </c>
      <c r="U100" s="37">
        <f t="shared" si="24"/>
        <v>13657.464721334602</v>
      </c>
      <c r="V100" s="37" t="str">
        <f t="shared" si="25"/>
        <v>NE</v>
      </c>
      <c r="W100" s="37">
        <f>O100*$O$281</f>
        <v>40.883853987190605</v>
      </c>
      <c r="X100" s="37">
        <f t="shared" si="28"/>
        <v>13698.348575321792</v>
      </c>
      <c r="Y100" s="37">
        <f t="shared" si="29"/>
        <v>13698.348575321792</v>
      </c>
      <c r="Z100" s="134"/>
      <c r="AA100" s="19"/>
      <c r="AB100" s="12"/>
    </row>
    <row r="101" spans="1:28" ht="51" x14ac:dyDescent="0.2">
      <c r="A101" s="33">
        <v>31</v>
      </c>
      <c r="B101" s="2" t="s">
        <v>207</v>
      </c>
      <c r="C101" s="7">
        <v>26595575</v>
      </c>
      <c r="D101" s="2" t="s">
        <v>58</v>
      </c>
      <c r="E101" s="2" t="s">
        <v>59</v>
      </c>
      <c r="F101" s="2">
        <v>5355584</v>
      </c>
      <c r="G101" s="2" t="s">
        <v>208</v>
      </c>
      <c r="H101" s="2" t="s">
        <v>230</v>
      </c>
      <c r="I101" s="2" t="s">
        <v>230</v>
      </c>
      <c r="J101" s="5">
        <v>2</v>
      </c>
      <c r="K101" s="4">
        <v>0</v>
      </c>
      <c r="L101" s="4">
        <v>751110</v>
      </c>
      <c r="M101" s="4">
        <v>837820</v>
      </c>
      <c r="N101" s="4">
        <v>218771</v>
      </c>
      <c r="O101" s="48">
        <v>2.5</v>
      </c>
      <c r="P101" s="1">
        <f t="shared" si="20"/>
        <v>7486.8338678695036</v>
      </c>
      <c r="Q101" s="3">
        <f t="shared" si="21"/>
        <v>7486.8338678695036</v>
      </c>
      <c r="R101" s="3" t="str">
        <f t="shared" si="22"/>
        <v>NE</v>
      </c>
      <c r="S101" s="37">
        <f>O101*$N$279</f>
        <v>790.41747839389154</v>
      </c>
      <c r="T101" s="37">
        <f t="shared" si="23"/>
        <v>8277.2513462633942</v>
      </c>
      <c r="U101" s="37">
        <f t="shared" si="24"/>
        <v>8277.2513462633942</v>
      </c>
      <c r="V101" s="37" t="str">
        <f t="shared" si="25"/>
        <v>NE</v>
      </c>
      <c r="W101" s="37">
        <f>O101*$O$281</f>
        <v>24.778093325570065</v>
      </c>
      <c r="X101" s="37">
        <f t="shared" si="28"/>
        <v>8302.029439588965</v>
      </c>
      <c r="Y101" s="37">
        <f t="shared" si="29"/>
        <v>8302.029439588965</v>
      </c>
      <c r="Z101" s="133"/>
      <c r="AA101" s="19"/>
      <c r="AB101" s="12"/>
    </row>
    <row r="102" spans="1:28" ht="45" x14ac:dyDescent="0.2">
      <c r="A102" s="33">
        <v>32</v>
      </c>
      <c r="B102" s="2" t="s">
        <v>124</v>
      </c>
      <c r="C102" s="7">
        <v>66000653</v>
      </c>
      <c r="D102" s="2" t="s">
        <v>125</v>
      </c>
      <c r="E102" s="2" t="s">
        <v>126</v>
      </c>
      <c r="F102" s="2">
        <v>4076320</v>
      </c>
      <c r="G102" s="2" t="s">
        <v>208</v>
      </c>
      <c r="H102" s="7" t="s">
        <v>260</v>
      </c>
      <c r="I102" s="2" t="s">
        <v>260</v>
      </c>
      <c r="J102" s="15" t="s">
        <v>273</v>
      </c>
      <c r="K102" s="4">
        <f>-K30</f>
        <v>0</v>
      </c>
      <c r="L102" s="54">
        <v>3280500</v>
      </c>
      <c r="M102" s="54">
        <v>5879881</v>
      </c>
      <c r="N102" s="54">
        <v>580000</v>
      </c>
      <c r="O102" s="48">
        <v>0</v>
      </c>
      <c r="P102" s="1">
        <f t="shared" si="20"/>
        <v>0</v>
      </c>
      <c r="Q102" s="3">
        <f t="shared" si="21"/>
        <v>0</v>
      </c>
      <c r="R102" s="3" t="str">
        <f t="shared" si="22"/>
        <v>NE</v>
      </c>
      <c r="S102" s="37">
        <f>O102*$N$279</f>
        <v>0</v>
      </c>
      <c r="T102" s="37">
        <f t="shared" si="23"/>
        <v>0</v>
      </c>
      <c r="U102" s="37">
        <f t="shared" si="24"/>
        <v>0</v>
      </c>
      <c r="V102" s="37" t="str">
        <f t="shared" si="25"/>
        <v>NE</v>
      </c>
      <c r="W102" s="37">
        <f>O102*$O$281</f>
        <v>0</v>
      </c>
      <c r="X102" s="37">
        <f t="shared" si="28"/>
        <v>0</v>
      </c>
      <c r="Y102" s="37">
        <f t="shared" si="29"/>
        <v>0</v>
      </c>
      <c r="Z102" s="43">
        <f>U102</f>
        <v>0</v>
      </c>
      <c r="AA102" s="19"/>
      <c r="AB102" s="12"/>
    </row>
    <row r="103" spans="1:28" ht="25.5" x14ac:dyDescent="0.2">
      <c r="A103" s="33">
        <v>33</v>
      </c>
      <c r="B103" s="2" t="s">
        <v>118</v>
      </c>
      <c r="C103" s="7">
        <v>25419561</v>
      </c>
      <c r="D103" s="2" t="s">
        <v>119</v>
      </c>
      <c r="E103" s="2" t="s">
        <v>72</v>
      </c>
      <c r="F103" s="2">
        <v>4743378</v>
      </c>
      <c r="G103" s="2" t="s">
        <v>208</v>
      </c>
      <c r="H103" s="2" t="s">
        <v>212</v>
      </c>
      <c r="I103" s="2" t="s">
        <v>213</v>
      </c>
      <c r="J103" s="5">
        <v>10</v>
      </c>
      <c r="K103" s="4">
        <v>100000</v>
      </c>
      <c r="L103" s="4">
        <v>7800000</v>
      </c>
      <c r="M103" s="4">
        <v>7323000</v>
      </c>
      <c r="N103" s="4">
        <v>150000</v>
      </c>
      <c r="O103" s="48">
        <v>14.7</v>
      </c>
      <c r="P103" s="1">
        <f t="shared" si="20"/>
        <v>44022.583143072676</v>
      </c>
      <c r="Q103" s="3">
        <f t="shared" si="21"/>
        <v>44022.583143072676</v>
      </c>
      <c r="R103" s="3" t="str">
        <f t="shared" si="22"/>
        <v>NE</v>
      </c>
      <c r="S103" s="37">
        <f>O103*$N$279</f>
        <v>4647.6547729560825</v>
      </c>
      <c r="T103" s="37">
        <f t="shared" si="23"/>
        <v>48670.23791602876</v>
      </c>
      <c r="U103" s="37">
        <f t="shared" si="24"/>
        <v>48670.23791602876</v>
      </c>
      <c r="V103" s="37" t="str">
        <f t="shared" si="25"/>
        <v>NE</v>
      </c>
      <c r="W103" s="37">
        <f>O103*$O$281</f>
        <v>145.69518875435199</v>
      </c>
      <c r="X103" s="37">
        <f t="shared" si="28"/>
        <v>48815.933104783115</v>
      </c>
      <c r="Y103" s="37">
        <f t="shared" si="29"/>
        <v>48815.933104783115</v>
      </c>
      <c r="Z103" s="43">
        <f>Y103</f>
        <v>48815.933104783115</v>
      </c>
      <c r="AA103" s="19"/>
      <c r="AB103" s="12"/>
    </row>
    <row r="104" spans="1:28" ht="22.5" customHeight="1" x14ac:dyDescent="0.2">
      <c r="A104" s="33">
        <v>34</v>
      </c>
      <c r="B104" s="2" t="s">
        <v>185</v>
      </c>
      <c r="C104" s="7">
        <v>26590719</v>
      </c>
      <c r="D104" s="2" t="s">
        <v>186</v>
      </c>
      <c r="E104" s="2" t="s">
        <v>11</v>
      </c>
      <c r="F104" s="2">
        <v>7674174</v>
      </c>
      <c r="G104" s="2" t="s">
        <v>208</v>
      </c>
      <c r="H104" s="2" t="s">
        <v>214</v>
      </c>
      <c r="I104" s="2" t="s">
        <v>215</v>
      </c>
      <c r="J104" s="5"/>
      <c r="K104" s="4">
        <v>30000</v>
      </c>
      <c r="L104" s="4">
        <v>1785300</v>
      </c>
      <c r="M104" s="4">
        <v>2067300</v>
      </c>
      <c r="N104" s="4">
        <v>50000</v>
      </c>
      <c r="O104" s="48">
        <v>16.25</v>
      </c>
      <c r="P104" s="1">
        <f t="shared" si="20"/>
        <v>48664.420141151772</v>
      </c>
      <c r="Q104" s="3">
        <f t="shared" si="21"/>
        <v>48664.420141151772</v>
      </c>
      <c r="R104" s="3" t="str">
        <f t="shared" si="22"/>
        <v>NE</v>
      </c>
      <c r="S104" s="37">
        <f>O104*$N$279</f>
        <v>5137.7136095602955</v>
      </c>
      <c r="T104" s="37">
        <f t="shared" si="23"/>
        <v>53802.13375071207</v>
      </c>
      <c r="U104" s="37">
        <f t="shared" si="24"/>
        <v>50000</v>
      </c>
      <c r="V104" s="37" t="str">
        <f t="shared" si="25"/>
        <v>ANO</v>
      </c>
      <c r="W104" s="37"/>
      <c r="X104" s="37"/>
      <c r="Y104" s="37">
        <f>U104</f>
        <v>50000</v>
      </c>
      <c r="Z104" s="132">
        <f>SUM(Y104:Y105)</f>
        <v>100000</v>
      </c>
      <c r="AA104" s="19"/>
      <c r="AB104" s="12"/>
    </row>
    <row r="105" spans="1:28" ht="27" customHeight="1" x14ac:dyDescent="0.2">
      <c r="A105" s="33">
        <v>34</v>
      </c>
      <c r="B105" s="2" t="s">
        <v>185</v>
      </c>
      <c r="C105" s="7">
        <v>26590719</v>
      </c>
      <c r="D105" s="2" t="s">
        <v>186</v>
      </c>
      <c r="E105" s="2" t="s">
        <v>11</v>
      </c>
      <c r="F105" s="2">
        <v>6511261</v>
      </c>
      <c r="G105" s="2" t="s">
        <v>208</v>
      </c>
      <c r="H105" s="2" t="s">
        <v>209</v>
      </c>
      <c r="I105" s="2" t="s">
        <v>215</v>
      </c>
      <c r="J105" s="5"/>
      <c r="K105" s="4">
        <v>50000</v>
      </c>
      <c r="L105" s="4">
        <v>1417550</v>
      </c>
      <c r="M105" s="4">
        <v>1906972</v>
      </c>
      <c r="N105" s="4">
        <v>50000</v>
      </c>
      <c r="O105" s="48">
        <v>17.600000000000001</v>
      </c>
      <c r="P105" s="1">
        <f t="shared" si="20"/>
        <v>52707.310429801306</v>
      </c>
      <c r="Q105" s="3">
        <f t="shared" si="21"/>
        <v>50000</v>
      </c>
      <c r="R105" s="3" t="str">
        <f t="shared" si="22"/>
        <v>ANO</v>
      </c>
      <c r="S105" s="37">
        <v>0</v>
      </c>
      <c r="T105" s="37">
        <f>S105+Q105</f>
        <v>50000</v>
      </c>
      <c r="U105" s="37">
        <f>T105</f>
        <v>50000</v>
      </c>
      <c r="V105" s="37"/>
      <c r="W105" s="37">
        <v>0</v>
      </c>
      <c r="X105" s="37"/>
      <c r="Y105" s="37">
        <f>U105</f>
        <v>50000</v>
      </c>
      <c r="Z105" s="133"/>
      <c r="AA105" s="11"/>
      <c r="AB105" s="12"/>
    </row>
    <row r="106" spans="1:28" ht="25.5" x14ac:dyDescent="0.2">
      <c r="A106" s="33">
        <v>35</v>
      </c>
      <c r="B106" s="2" t="s">
        <v>41</v>
      </c>
      <c r="C106" s="7">
        <v>69637539</v>
      </c>
      <c r="D106" s="2" t="s">
        <v>42</v>
      </c>
      <c r="E106" s="2" t="s">
        <v>43</v>
      </c>
      <c r="F106" s="2">
        <v>3635249</v>
      </c>
      <c r="G106" s="2" t="s">
        <v>310</v>
      </c>
      <c r="H106" s="2" t="s">
        <v>216</v>
      </c>
      <c r="I106" s="2" t="s">
        <v>217</v>
      </c>
      <c r="J106" s="5"/>
      <c r="K106" s="63">
        <v>0</v>
      </c>
      <c r="L106" s="4">
        <v>1616000</v>
      </c>
      <c r="M106" s="4">
        <v>1750000</v>
      </c>
      <c r="N106" s="64">
        <v>120000</v>
      </c>
      <c r="O106" s="60">
        <v>0</v>
      </c>
      <c r="P106" s="1">
        <f t="shared" si="20"/>
        <v>0</v>
      </c>
      <c r="Q106" s="3">
        <f t="shared" si="21"/>
        <v>0</v>
      </c>
      <c r="R106" s="3" t="str">
        <f t="shared" si="22"/>
        <v>NE</v>
      </c>
      <c r="S106" s="37">
        <f>O106*$N$279</f>
        <v>0</v>
      </c>
      <c r="T106" s="37">
        <f t="shared" ref="T106:T116" si="31">Q106+S106</f>
        <v>0</v>
      </c>
      <c r="U106" s="37">
        <f t="shared" ref="U106:U116" si="32">IF(T106&lt;N106,T106,N106)</f>
        <v>0</v>
      </c>
      <c r="V106" s="37" t="str">
        <f t="shared" ref="V106:V116" si="33">IF(U106&lt;N106,"NE","ANO")</f>
        <v>NE</v>
      </c>
      <c r="W106" s="37">
        <f>O106*$O$281</f>
        <v>0</v>
      </c>
      <c r="X106" s="37">
        <f t="shared" ref="X106:X116" si="34">U106+W106</f>
        <v>0</v>
      </c>
      <c r="Y106" s="37">
        <f t="shared" ref="Y106:Y116" si="35">IF(X106&lt;N106,X106,N106)</f>
        <v>0</v>
      </c>
      <c r="Z106" s="43">
        <f>T106-U106</f>
        <v>0</v>
      </c>
      <c r="AA106" s="11"/>
      <c r="AB106" s="65"/>
    </row>
    <row r="107" spans="1:28" ht="15" hidden="1" x14ac:dyDescent="0.2">
      <c r="A107" s="33">
        <v>36</v>
      </c>
      <c r="B107" s="42" t="s">
        <v>222</v>
      </c>
      <c r="C107" s="7">
        <v>63778718</v>
      </c>
      <c r="D107" s="2" t="s">
        <v>154</v>
      </c>
      <c r="E107" s="2" t="s">
        <v>155</v>
      </c>
      <c r="F107" s="2">
        <v>5807228</v>
      </c>
      <c r="G107" s="2" t="s">
        <v>208</v>
      </c>
      <c r="H107" s="2" t="s">
        <v>218</v>
      </c>
      <c r="I107" s="2" t="s">
        <v>218</v>
      </c>
      <c r="J107" s="7">
        <v>5</v>
      </c>
      <c r="K107" s="4">
        <v>0</v>
      </c>
      <c r="L107" s="64">
        <v>876000</v>
      </c>
      <c r="M107" s="66">
        <v>1789560</v>
      </c>
      <c r="N107" s="67">
        <v>80000</v>
      </c>
      <c r="O107" s="68">
        <v>13.65</v>
      </c>
      <c r="P107" s="1">
        <f t="shared" si="20"/>
        <v>40878.112918567487</v>
      </c>
      <c r="Q107" s="3">
        <f t="shared" si="21"/>
        <v>40878.112918567487</v>
      </c>
      <c r="R107" s="3" t="str">
        <f t="shared" si="22"/>
        <v>NE</v>
      </c>
      <c r="S107" s="37">
        <f>O107*$N$279</f>
        <v>4315.6794320306481</v>
      </c>
      <c r="T107" s="37">
        <f t="shared" si="31"/>
        <v>45193.792350598138</v>
      </c>
      <c r="U107" s="37">
        <f t="shared" si="32"/>
        <v>45193.792350598138</v>
      </c>
      <c r="V107" s="37" t="str">
        <f t="shared" si="33"/>
        <v>NE</v>
      </c>
      <c r="W107" s="37">
        <f>O107*$O$281</f>
        <v>135.28838955761256</v>
      </c>
      <c r="X107" s="37">
        <f t="shared" si="34"/>
        <v>45329.080740155754</v>
      </c>
      <c r="Y107" s="37">
        <f t="shared" si="35"/>
        <v>45329.080740155754</v>
      </c>
      <c r="Z107" s="43">
        <f>T107-U107</f>
        <v>0</v>
      </c>
      <c r="AA107" s="20"/>
      <c r="AB107" s="65"/>
    </row>
    <row r="108" spans="1:28" ht="25.5" hidden="1" x14ac:dyDescent="0.2">
      <c r="A108" s="33">
        <v>36</v>
      </c>
      <c r="B108" s="42" t="s">
        <v>222</v>
      </c>
      <c r="C108" s="7"/>
      <c r="D108" s="2"/>
      <c r="E108" s="2"/>
      <c r="F108" s="2">
        <v>9100031</v>
      </c>
      <c r="G108" s="2" t="s">
        <v>208</v>
      </c>
      <c r="H108" s="2" t="s">
        <v>219</v>
      </c>
      <c r="I108" s="2" t="s">
        <v>219</v>
      </c>
      <c r="J108" s="7">
        <v>1</v>
      </c>
      <c r="K108" s="6">
        <v>50000</v>
      </c>
      <c r="L108" s="64">
        <v>1015365</v>
      </c>
      <c r="M108" s="66">
        <v>1420360</v>
      </c>
      <c r="N108" s="67">
        <v>100000</v>
      </c>
      <c r="O108" s="68">
        <v>18.399999999999999</v>
      </c>
      <c r="P108" s="1">
        <f t="shared" si="20"/>
        <v>55103.097267519537</v>
      </c>
      <c r="Q108" s="3">
        <f t="shared" si="21"/>
        <v>55103.097267519537</v>
      </c>
      <c r="R108" s="3" t="str">
        <f t="shared" si="22"/>
        <v>NE</v>
      </c>
      <c r="S108" s="37">
        <f>O108*$N$279</f>
        <v>5817.4726409790419</v>
      </c>
      <c r="T108" s="37">
        <f t="shared" si="31"/>
        <v>60920.569908498583</v>
      </c>
      <c r="U108" s="37">
        <f t="shared" si="32"/>
        <v>60920.569908498583</v>
      </c>
      <c r="V108" s="37" t="str">
        <f t="shared" si="33"/>
        <v>NE</v>
      </c>
      <c r="W108" s="37">
        <f>O108*$O$281</f>
        <v>182.36676687619567</v>
      </c>
      <c r="X108" s="37">
        <f t="shared" si="34"/>
        <v>61102.936675374782</v>
      </c>
      <c r="Y108" s="37">
        <f t="shared" si="35"/>
        <v>61102.936675374782</v>
      </c>
      <c r="Z108" s="43">
        <f>T108-U108</f>
        <v>0</v>
      </c>
      <c r="AA108" s="20"/>
      <c r="AB108" s="65"/>
    </row>
    <row r="109" spans="1:28" ht="25.5" hidden="1" x14ac:dyDescent="0.2">
      <c r="A109" s="33">
        <v>36</v>
      </c>
      <c r="B109" s="42" t="s">
        <v>222</v>
      </c>
      <c r="C109" s="7"/>
      <c r="D109" s="2"/>
      <c r="E109" s="2"/>
      <c r="F109" s="2">
        <v>4715430</v>
      </c>
      <c r="G109" s="2" t="s">
        <v>208</v>
      </c>
      <c r="H109" s="2" t="s">
        <v>220</v>
      </c>
      <c r="I109" s="2" t="s">
        <v>220</v>
      </c>
      <c r="J109" s="2" t="s">
        <v>443</v>
      </c>
      <c r="K109" s="6">
        <v>0</v>
      </c>
      <c r="L109" s="64">
        <v>2421266</v>
      </c>
      <c r="M109" s="66">
        <v>3566340</v>
      </c>
      <c r="N109" s="67">
        <v>120000</v>
      </c>
      <c r="O109" s="68">
        <v>22.5</v>
      </c>
      <c r="P109" s="1">
        <f t="shared" si="20"/>
        <v>67381.504810825529</v>
      </c>
      <c r="Q109" s="3">
        <f t="shared" si="21"/>
        <v>67381.504810825529</v>
      </c>
      <c r="R109" s="3" t="str">
        <f t="shared" si="22"/>
        <v>NE</v>
      </c>
      <c r="S109" s="37">
        <f>O109*$N$279</f>
        <v>7113.7573055450248</v>
      </c>
      <c r="T109" s="37">
        <f t="shared" si="31"/>
        <v>74495.262116370548</v>
      </c>
      <c r="U109" s="37">
        <f t="shared" si="32"/>
        <v>74495.262116370548</v>
      </c>
      <c r="V109" s="37" t="str">
        <f t="shared" si="33"/>
        <v>NE</v>
      </c>
      <c r="W109" s="37">
        <f>O109*$O$281</f>
        <v>223.00283993013059</v>
      </c>
      <c r="X109" s="37">
        <f t="shared" si="34"/>
        <v>74718.264956300685</v>
      </c>
      <c r="Y109" s="37">
        <f t="shared" si="35"/>
        <v>74718.264956300685</v>
      </c>
      <c r="Z109" s="43">
        <f>T109-U109</f>
        <v>0</v>
      </c>
      <c r="AA109" s="19"/>
      <c r="AB109" s="12"/>
    </row>
    <row r="110" spans="1:28" ht="15" hidden="1" x14ac:dyDescent="0.2">
      <c r="A110" s="33">
        <v>36</v>
      </c>
      <c r="B110" s="42" t="s">
        <v>222</v>
      </c>
      <c r="C110" s="7"/>
      <c r="D110" s="2"/>
      <c r="E110" s="2"/>
      <c r="F110" s="2">
        <v>1066948</v>
      </c>
      <c r="G110" s="2" t="s">
        <v>208</v>
      </c>
      <c r="H110" s="2" t="s">
        <v>221</v>
      </c>
      <c r="I110" s="2" t="s">
        <v>221</v>
      </c>
      <c r="J110" s="7">
        <v>1</v>
      </c>
      <c r="K110" s="6">
        <v>0</v>
      </c>
      <c r="L110" s="64">
        <v>1318360</v>
      </c>
      <c r="M110" s="66">
        <v>2033410</v>
      </c>
      <c r="N110" s="67">
        <v>150000</v>
      </c>
      <c r="O110" s="68">
        <v>22.5</v>
      </c>
      <c r="P110" s="1">
        <f t="shared" si="20"/>
        <v>67381.504810825529</v>
      </c>
      <c r="Q110" s="3">
        <f t="shared" si="21"/>
        <v>67381.504810825529</v>
      </c>
      <c r="R110" s="3" t="str">
        <f t="shared" si="22"/>
        <v>NE</v>
      </c>
      <c r="S110" s="37">
        <f>O110*$N$279</f>
        <v>7113.7573055450248</v>
      </c>
      <c r="T110" s="37">
        <f t="shared" si="31"/>
        <v>74495.262116370548</v>
      </c>
      <c r="U110" s="37">
        <f t="shared" si="32"/>
        <v>74495.262116370548</v>
      </c>
      <c r="V110" s="37" t="str">
        <f t="shared" si="33"/>
        <v>NE</v>
      </c>
      <c r="W110" s="37">
        <f>O110*$O$281</f>
        <v>223.00283993013059</v>
      </c>
      <c r="X110" s="37">
        <f t="shared" si="34"/>
        <v>74718.264956300685</v>
      </c>
      <c r="Y110" s="37">
        <f t="shared" si="35"/>
        <v>74718.264956300685</v>
      </c>
      <c r="Z110" s="43">
        <f>SUM(Y107:Y110)</f>
        <v>255868.54732813191</v>
      </c>
      <c r="AA110" s="19"/>
      <c r="AB110" s="12"/>
    </row>
    <row r="111" spans="1:28" ht="25.5" hidden="1" x14ac:dyDescent="0.2">
      <c r="A111" s="33">
        <v>37</v>
      </c>
      <c r="B111" s="42" t="s">
        <v>101</v>
      </c>
      <c r="C111" s="7">
        <v>27000222</v>
      </c>
      <c r="D111" s="2" t="s">
        <v>102</v>
      </c>
      <c r="E111" s="2" t="s">
        <v>103</v>
      </c>
      <c r="F111" s="2">
        <v>1499845</v>
      </c>
      <c r="G111" s="2" t="s">
        <v>208</v>
      </c>
      <c r="H111" s="2" t="s">
        <v>223</v>
      </c>
      <c r="I111" s="2" t="s">
        <v>224</v>
      </c>
      <c r="J111" s="8">
        <v>10</v>
      </c>
      <c r="K111" s="4">
        <v>0</v>
      </c>
      <c r="L111" s="66">
        <v>0</v>
      </c>
      <c r="M111" s="66">
        <v>1066768</v>
      </c>
      <c r="N111" s="67">
        <v>95376</v>
      </c>
      <c r="O111" s="68">
        <v>8.4</v>
      </c>
      <c r="P111" s="1">
        <f t="shared" si="20"/>
        <v>25155.761796041534</v>
      </c>
      <c r="Q111" s="3">
        <f t="shared" si="21"/>
        <v>25155.761796041534</v>
      </c>
      <c r="R111" s="3" t="str">
        <f t="shared" si="22"/>
        <v>NE</v>
      </c>
      <c r="S111" s="37">
        <f>O111*$N$279</f>
        <v>2655.8027274034757</v>
      </c>
      <c r="T111" s="37">
        <f t="shared" si="31"/>
        <v>27811.564523445009</v>
      </c>
      <c r="U111" s="37">
        <f t="shared" si="32"/>
        <v>27811.564523445009</v>
      </c>
      <c r="V111" s="37" t="str">
        <f t="shared" si="33"/>
        <v>NE</v>
      </c>
      <c r="W111" s="37">
        <f>O111*$O$281</f>
        <v>83.254393573915422</v>
      </c>
      <c r="X111" s="37">
        <f t="shared" si="34"/>
        <v>27894.818917018925</v>
      </c>
      <c r="Y111" s="37">
        <f t="shared" si="35"/>
        <v>27894.818917018925</v>
      </c>
      <c r="Z111" s="43">
        <f>T111-U111</f>
        <v>0</v>
      </c>
      <c r="AA111" s="19"/>
      <c r="AB111" s="12"/>
    </row>
    <row r="112" spans="1:28" ht="40.5" hidden="1" customHeight="1" x14ac:dyDescent="0.2">
      <c r="A112" s="33">
        <v>37</v>
      </c>
      <c r="B112" s="42" t="s">
        <v>101</v>
      </c>
      <c r="C112" s="7"/>
      <c r="D112" s="2"/>
      <c r="E112" s="2"/>
      <c r="F112" s="2">
        <v>8836274</v>
      </c>
      <c r="G112" s="2" t="s">
        <v>208</v>
      </c>
      <c r="H112" s="2" t="s">
        <v>225</v>
      </c>
      <c r="I112" s="2" t="s">
        <v>226</v>
      </c>
      <c r="J112" s="8">
        <v>30</v>
      </c>
      <c r="K112" s="4">
        <v>80000</v>
      </c>
      <c r="L112" s="66">
        <v>3560448</v>
      </c>
      <c r="M112" s="66">
        <v>4110120</v>
      </c>
      <c r="N112" s="67">
        <v>292160</v>
      </c>
      <c r="O112" s="68">
        <v>21.6</v>
      </c>
      <c r="P112" s="1">
        <f t="shared" si="20"/>
        <v>64686.244618392513</v>
      </c>
      <c r="Q112" s="3">
        <f t="shared" si="21"/>
        <v>64686.244618392513</v>
      </c>
      <c r="R112" s="3" t="str">
        <f t="shared" si="22"/>
        <v>NE</v>
      </c>
      <c r="S112" s="37">
        <f>O112*$N$279</f>
        <v>6829.2070133232237</v>
      </c>
      <c r="T112" s="37">
        <f t="shared" si="31"/>
        <v>71515.451631715739</v>
      </c>
      <c r="U112" s="37">
        <f t="shared" si="32"/>
        <v>71515.451631715739</v>
      </c>
      <c r="V112" s="37" t="str">
        <f t="shared" si="33"/>
        <v>NE</v>
      </c>
      <c r="W112" s="37">
        <f>O112*$O$281</f>
        <v>214.08272633292538</v>
      </c>
      <c r="X112" s="37">
        <f t="shared" si="34"/>
        <v>71729.534358048666</v>
      </c>
      <c r="Y112" s="37">
        <f t="shared" si="35"/>
        <v>71729.534358048666</v>
      </c>
      <c r="Z112" s="43"/>
      <c r="AA112" s="11"/>
      <c r="AB112" s="12"/>
    </row>
    <row r="113" spans="1:28" ht="15" hidden="1" x14ac:dyDescent="0.2">
      <c r="A113" s="33">
        <v>37</v>
      </c>
      <c r="B113" s="42" t="s">
        <v>101</v>
      </c>
      <c r="C113" s="7"/>
      <c r="D113" s="2"/>
      <c r="E113" s="2"/>
      <c r="F113" s="2">
        <v>6455949</v>
      </c>
      <c r="G113" s="2" t="s">
        <v>208</v>
      </c>
      <c r="H113" s="2" t="s">
        <v>223</v>
      </c>
      <c r="I113" s="2" t="s">
        <v>227</v>
      </c>
      <c r="J113" s="8">
        <v>10</v>
      </c>
      <c r="K113" s="4">
        <v>20000</v>
      </c>
      <c r="L113" s="66">
        <v>980407</v>
      </c>
      <c r="M113" s="66">
        <v>1152716</v>
      </c>
      <c r="N113" s="67">
        <v>79200</v>
      </c>
      <c r="O113" s="68">
        <v>13.2</v>
      </c>
      <c r="P113" s="1">
        <f t="shared" si="20"/>
        <v>39530.482822350976</v>
      </c>
      <c r="Q113" s="3">
        <f t="shared" si="21"/>
        <v>39530.482822350976</v>
      </c>
      <c r="R113" s="3" t="str">
        <f t="shared" si="22"/>
        <v>NE</v>
      </c>
      <c r="S113" s="37">
        <f>O113*$N$279</f>
        <v>4173.4042859197471</v>
      </c>
      <c r="T113" s="37">
        <f t="shared" si="31"/>
        <v>43703.887108270719</v>
      </c>
      <c r="U113" s="37">
        <f t="shared" si="32"/>
        <v>43703.887108270719</v>
      </c>
      <c r="V113" s="37" t="str">
        <f t="shared" si="33"/>
        <v>NE</v>
      </c>
      <c r="W113" s="37">
        <f>O113*$O$281</f>
        <v>130.82833275900992</v>
      </c>
      <c r="X113" s="37">
        <f t="shared" si="34"/>
        <v>43834.71544102973</v>
      </c>
      <c r="Y113" s="37">
        <f t="shared" si="35"/>
        <v>43834.71544102973</v>
      </c>
      <c r="Z113" s="43">
        <f>T113-U113</f>
        <v>0</v>
      </c>
      <c r="AA113" s="10"/>
      <c r="AB113" s="12"/>
    </row>
    <row r="114" spans="1:28" ht="25.5" hidden="1" x14ac:dyDescent="0.2">
      <c r="A114" s="33">
        <v>37</v>
      </c>
      <c r="B114" s="42" t="s">
        <v>101</v>
      </c>
      <c r="C114" s="7"/>
      <c r="D114" s="2"/>
      <c r="E114" s="2"/>
      <c r="F114" s="2">
        <v>9763724</v>
      </c>
      <c r="G114" s="2" t="s">
        <v>208</v>
      </c>
      <c r="H114" s="2" t="s">
        <v>228</v>
      </c>
      <c r="I114" s="2" t="s">
        <v>229</v>
      </c>
      <c r="J114" s="8">
        <v>8</v>
      </c>
      <c r="K114" s="4">
        <v>40000</v>
      </c>
      <c r="L114" s="66">
        <v>1673941</v>
      </c>
      <c r="M114" s="66">
        <v>1866712</v>
      </c>
      <c r="N114" s="67">
        <v>114520</v>
      </c>
      <c r="O114" s="68">
        <v>22.8</v>
      </c>
      <c r="P114" s="1">
        <f t="shared" si="20"/>
        <v>68279.924874969875</v>
      </c>
      <c r="Q114" s="3">
        <f t="shared" si="21"/>
        <v>68279.924874969875</v>
      </c>
      <c r="R114" s="3" t="str">
        <f t="shared" si="22"/>
        <v>NE</v>
      </c>
      <c r="S114" s="37">
        <f>O114*$N$279</f>
        <v>7208.6074029522915</v>
      </c>
      <c r="T114" s="37">
        <f t="shared" si="31"/>
        <v>75488.532277922161</v>
      </c>
      <c r="U114" s="37">
        <f t="shared" si="32"/>
        <v>75488.532277922161</v>
      </c>
      <c r="V114" s="37" t="str">
        <f t="shared" si="33"/>
        <v>NE</v>
      </c>
      <c r="W114" s="37">
        <f>O114*$O$281</f>
        <v>225.97621112919902</v>
      </c>
      <c r="X114" s="37">
        <f t="shared" si="34"/>
        <v>75714.508489051354</v>
      </c>
      <c r="Y114" s="37">
        <f t="shared" si="35"/>
        <v>75714.508489051354</v>
      </c>
      <c r="Z114" s="43">
        <f>SUM(Y111:Y114)</f>
        <v>219173.5772051487</v>
      </c>
      <c r="AA114" s="10"/>
      <c r="AB114" s="12"/>
    </row>
    <row r="115" spans="1:28" ht="29.25" customHeight="1" x14ac:dyDescent="0.2">
      <c r="A115" s="33">
        <v>38</v>
      </c>
      <c r="B115" s="2" t="s">
        <v>63</v>
      </c>
      <c r="C115" s="7">
        <v>75139090</v>
      </c>
      <c r="D115" s="2" t="s">
        <v>64</v>
      </c>
      <c r="E115" s="2" t="s">
        <v>65</v>
      </c>
      <c r="F115" s="2">
        <v>3827499</v>
      </c>
      <c r="G115" s="2" t="s">
        <v>208</v>
      </c>
      <c r="H115" s="2" t="s">
        <v>209</v>
      </c>
      <c r="I115" s="2" t="s">
        <v>209</v>
      </c>
      <c r="J115" s="5">
        <v>1</v>
      </c>
      <c r="K115" s="4">
        <v>0</v>
      </c>
      <c r="L115" s="66">
        <v>267464</v>
      </c>
      <c r="M115" s="66">
        <v>1018821</v>
      </c>
      <c r="N115" s="67">
        <v>80000</v>
      </c>
      <c r="O115" s="68">
        <v>3.3</v>
      </c>
      <c r="P115" s="1">
        <f t="shared" si="20"/>
        <v>9882.6207055877439</v>
      </c>
      <c r="Q115" s="3">
        <f t="shared" si="21"/>
        <v>9882.6207055877439</v>
      </c>
      <c r="R115" s="3" t="str">
        <f t="shared" si="22"/>
        <v>NE</v>
      </c>
      <c r="S115" s="37">
        <f>O115*$N$279</f>
        <v>1043.3510714799368</v>
      </c>
      <c r="T115" s="37">
        <f t="shared" si="31"/>
        <v>10925.97177706768</v>
      </c>
      <c r="U115" s="37">
        <f t="shared" si="32"/>
        <v>10925.97177706768</v>
      </c>
      <c r="V115" s="37" t="str">
        <f t="shared" si="33"/>
        <v>NE</v>
      </c>
      <c r="W115" s="37">
        <f>O115*$O$281</f>
        <v>32.707083189752481</v>
      </c>
      <c r="X115" s="37">
        <f t="shared" si="34"/>
        <v>10958.678860257432</v>
      </c>
      <c r="Y115" s="37">
        <f t="shared" si="35"/>
        <v>10958.678860257432</v>
      </c>
      <c r="Z115" s="132">
        <f>SUM(Y115:Y119)</f>
        <v>191466.58165059597</v>
      </c>
      <c r="AA115" s="10"/>
      <c r="AB115" s="12"/>
    </row>
    <row r="116" spans="1:28" ht="28.5" customHeight="1" x14ac:dyDescent="0.2">
      <c r="A116" s="33">
        <v>38</v>
      </c>
      <c r="B116" s="2" t="s">
        <v>63</v>
      </c>
      <c r="C116" s="7">
        <v>75139090</v>
      </c>
      <c r="D116" s="2" t="s">
        <v>64</v>
      </c>
      <c r="E116" s="2" t="s">
        <v>65</v>
      </c>
      <c r="F116" s="2">
        <v>9447868</v>
      </c>
      <c r="G116" s="2" t="s">
        <v>208</v>
      </c>
      <c r="H116" s="2" t="s">
        <v>212</v>
      </c>
      <c r="I116" s="2" t="s">
        <v>212</v>
      </c>
      <c r="J116" s="5">
        <v>5</v>
      </c>
      <c r="K116" s="4">
        <v>0</v>
      </c>
      <c r="L116" s="66">
        <v>796197</v>
      </c>
      <c r="M116" s="66">
        <v>1257986</v>
      </c>
      <c r="N116" s="67">
        <v>80000</v>
      </c>
      <c r="O116" s="68">
        <v>8.0500000000000007</v>
      </c>
      <c r="P116" s="1">
        <f t="shared" si="20"/>
        <v>24107.605054539803</v>
      </c>
      <c r="Q116" s="3">
        <f t="shared" si="21"/>
        <v>24107.605054539803</v>
      </c>
      <c r="R116" s="3" t="str">
        <f t="shared" si="22"/>
        <v>NE</v>
      </c>
      <c r="S116" s="37">
        <f>O116*$N$279</f>
        <v>2545.1442804283311</v>
      </c>
      <c r="T116" s="37">
        <f t="shared" si="31"/>
        <v>26652.749334968135</v>
      </c>
      <c r="U116" s="37">
        <f t="shared" si="32"/>
        <v>26652.749334968135</v>
      </c>
      <c r="V116" s="37" t="str">
        <f t="shared" si="33"/>
        <v>NE</v>
      </c>
      <c r="W116" s="37">
        <f>O116*$O$281</f>
        <v>79.785460508335618</v>
      </c>
      <c r="X116" s="37">
        <f t="shared" si="34"/>
        <v>26732.534795476469</v>
      </c>
      <c r="Y116" s="37">
        <f t="shared" si="35"/>
        <v>26732.534795476469</v>
      </c>
      <c r="Z116" s="134"/>
      <c r="AA116" s="10"/>
      <c r="AB116" s="12"/>
    </row>
    <row r="117" spans="1:28" ht="30.75" customHeight="1" x14ac:dyDescent="0.2">
      <c r="A117" s="33">
        <v>38</v>
      </c>
      <c r="B117" s="2" t="s">
        <v>63</v>
      </c>
      <c r="C117" s="7">
        <v>75139090</v>
      </c>
      <c r="D117" s="2" t="s">
        <v>64</v>
      </c>
      <c r="E117" s="2" t="s">
        <v>65</v>
      </c>
      <c r="F117" s="2">
        <v>1928007</v>
      </c>
      <c r="G117" s="2" t="s">
        <v>208</v>
      </c>
      <c r="H117" s="2" t="s">
        <v>230</v>
      </c>
      <c r="I117" s="2" t="s">
        <v>230</v>
      </c>
      <c r="J117" s="5">
        <v>1</v>
      </c>
      <c r="K117" s="4">
        <v>20000</v>
      </c>
      <c r="L117" s="66">
        <v>412931</v>
      </c>
      <c r="M117" s="66">
        <v>912119</v>
      </c>
      <c r="N117" s="67">
        <v>50000</v>
      </c>
      <c r="O117" s="68">
        <v>22.5</v>
      </c>
      <c r="P117" s="1">
        <f t="shared" si="20"/>
        <v>67381.504810825529</v>
      </c>
      <c r="Q117" s="3">
        <f t="shared" si="21"/>
        <v>50000</v>
      </c>
      <c r="R117" s="3" t="str">
        <f t="shared" si="22"/>
        <v>ANO</v>
      </c>
      <c r="S117" s="37">
        <v>0</v>
      </c>
      <c r="T117" s="37">
        <f>S117+Q117</f>
        <v>50000</v>
      </c>
      <c r="U117" s="37">
        <f>T117</f>
        <v>50000</v>
      </c>
      <c r="V117" s="37"/>
      <c r="W117" s="37">
        <v>0</v>
      </c>
      <c r="X117" s="37"/>
      <c r="Y117" s="37">
        <f>U117</f>
        <v>50000</v>
      </c>
      <c r="Z117" s="134"/>
      <c r="AA117" s="12"/>
      <c r="AB117" s="12"/>
    </row>
    <row r="118" spans="1:28" ht="30.75" customHeight="1" x14ac:dyDescent="0.2">
      <c r="A118" s="33">
        <v>38</v>
      </c>
      <c r="B118" s="2" t="s">
        <v>63</v>
      </c>
      <c r="C118" s="7">
        <v>75139090</v>
      </c>
      <c r="D118" s="2" t="s">
        <v>64</v>
      </c>
      <c r="E118" s="2" t="s">
        <v>65</v>
      </c>
      <c r="F118" s="2">
        <v>3153600</v>
      </c>
      <c r="G118" s="2" t="s">
        <v>208</v>
      </c>
      <c r="H118" s="2" t="s">
        <v>214</v>
      </c>
      <c r="I118" s="2" t="s">
        <v>214</v>
      </c>
      <c r="J118" s="5">
        <v>2</v>
      </c>
      <c r="K118" s="4">
        <v>20000</v>
      </c>
      <c r="L118" s="66">
        <v>924010</v>
      </c>
      <c r="M118" s="66">
        <v>1451830</v>
      </c>
      <c r="N118" s="67">
        <v>80000</v>
      </c>
      <c r="O118" s="68">
        <v>17.5</v>
      </c>
      <c r="P118" s="1">
        <f t="shared" si="20"/>
        <v>52407.837075086522</v>
      </c>
      <c r="Q118" s="3">
        <f t="shared" si="21"/>
        <v>52407.837075086522</v>
      </c>
      <c r="R118" s="3" t="str">
        <f t="shared" si="22"/>
        <v>NE</v>
      </c>
      <c r="S118" s="37">
        <f>O118*$N$279</f>
        <v>5532.9223487572408</v>
      </c>
      <c r="T118" s="37">
        <f>Q118+S118</f>
        <v>57940.75942384376</v>
      </c>
      <c r="U118" s="37">
        <f>IF(T118&lt;N118,T118,N118)</f>
        <v>57940.75942384376</v>
      </c>
      <c r="V118" s="37" t="str">
        <f>IF(U118&lt;N118,"NE","ANO")</f>
        <v>NE</v>
      </c>
      <c r="W118" s="37">
        <f>O118*$O$281</f>
        <v>173.44665327899045</v>
      </c>
      <c r="X118" s="37">
        <f>U118+W118</f>
        <v>58114.206077122748</v>
      </c>
      <c r="Y118" s="37">
        <f>IF(X118&lt;N118,X118,N118)</f>
        <v>58114.206077122748</v>
      </c>
      <c r="Z118" s="134"/>
      <c r="AA118" s="12"/>
      <c r="AB118" s="12"/>
    </row>
    <row r="119" spans="1:28" ht="30.75" customHeight="1" x14ac:dyDescent="0.2">
      <c r="A119" s="33">
        <v>38</v>
      </c>
      <c r="B119" s="2" t="s">
        <v>63</v>
      </c>
      <c r="C119" s="7">
        <v>75139090</v>
      </c>
      <c r="D119" s="2" t="s">
        <v>64</v>
      </c>
      <c r="E119" s="2" t="s">
        <v>65</v>
      </c>
      <c r="F119" s="2">
        <v>6363165</v>
      </c>
      <c r="G119" s="2" t="s">
        <v>208</v>
      </c>
      <c r="H119" s="2" t="s">
        <v>231</v>
      </c>
      <c r="I119" s="2" t="s">
        <v>231</v>
      </c>
      <c r="J119" s="5">
        <v>2</v>
      </c>
      <c r="K119" s="4">
        <v>30000</v>
      </c>
      <c r="L119" s="66">
        <v>1052392</v>
      </c>
      <c r="M119" s="66">
        <v>1937750</v>
      </c>
      <c r="N119" s="67">
        <v>100000</v>
      </c>
      <c r="O119" s="68">
        <v>13.75</v>
      </c>
      <c r="P119" s="1">
        <f t="shared" si="20"/>
        <v>41177.586273282272</v>
      </c>
      <c r="Q119" s="3">
        <f t="shared" si="21"/>
        <v>41177.586273282272</v>
      </c>
      <c r="R119" s="3" t="str">
        <f t="shared" si="22"/>
        <v>NE</v>
      </c>
      <c r="S119" s="37">
        <f>O119*$N$279</f>
        <v>4347.2961311664039</v>
      </c>
      <c r="T119" s="37">
        <f>Q119+S119</f>
        <v>45524.882404448676</v>
      </c>
      <c r="U119" s="37">
        <f>IF(T119&lt;N119,T119,N119)</f>
        <v>45524.882404448676</v>
      </c>
      <c r="V119" s="37" t="str">
        <f>IF(U119&lt;N119,"NE","ANO")</f>
        <v>NE</v>
      </c>
      <c r="W119" s="37">
        <f>O119*$O$281</f>
        <v>136.27951329063535</v>
      </c>
      <c r="X119" s="37">
        <f>U119+W119</f>
        <v>45661.161917739308</v>
      </c>
      <c r="Y119" s="37">
        <f>IF(X119&lt;N119,X119,N119)</f>
        <v>45661.161917739308</v>
      </c>
      <c r="Z119" s="133"/>
      <c r="AA119" s="12"/>
      <c r="AB119" s="12"/>
    </row>
    <row r="120" spans="1:28" ht="30.75" customHeight="1" x14ac:dyDescent="0.2">
      <c r="A120" s="33">
        <v>39</v>
      </c>
      <c r="B120" s="2" t="s">
        <v>183</v>
      </c>
      <c r="C120" s="7">
        <v>28747330</v>
      </c>
      <c r="D120" s="2" t="s">
        <v>184</v>
      </c>
      <c r="E120" s="2" t="s">
        <v>72</v>
      </c>
      <c r="F120" s="2">
        <v>3492950</v>
      </c>
      <c r="G120" s="2" t="s">
        <v>208</v>
      </c>
      <c r="H120" s="2" t="s">
        <v>221</v>
      </c>
      <c r="I120" s="2" t="s">
        <v>221</v>
      </c>
      <c r="J120" s="5"/>
      <c r="K120" s="4">
        <v>0</v>
      </c>
      <c r="L120" s="66">
        <v>1433400</v>
      </c>
      <c r="M120" s="66">
        <v>1804821</v>
      </c>
      <c r="N120" s="67">
        <v>20000</v>
      </c>
      <c r="O120" s="68">
        <v>0</v>
      </c>
      <c r="P120" s="1">
        <f t="shared" si="20"/>
        <v>0</v>
      </c>
      <c r="Q120" s="3">
        <f t="shared" si="21"/>
        <v>0</v>
      </c>
      <c r="R120" s="3" t="str">
        <f t="shared" si="22"/>
        <v>NE</v>
      </c>
      <c r="S120" s="37">
        <f>O120*$N$279</f>
        <v>0</v>
      </c>
      <c r="T120" s="37">
        <f>Q120+S120</f>
        <v>0</v>
      </c>
      <c r="U120" s="37">
        <f>IF(T120&lt;N120,T120,N120)</f>
        <v>0</v>
      </c>
      <c r="V120" s="37" t="str">
        <f>IF(U120&lt;N120,"NE","ANO")</f>
        <v>NE</v>
      </c>
      <c r="W120" s="37">
        <f>O120*$O$281</f>
        <v>0</v>
      </c>
      <c r="X120" s="37">
        <f>U120+W120</f>
        <v>0</v>
      </c>
      <c r="Y120" s="37">
        <f>IF(X120&lt;N120,X120,N120)</f>
        <v>0</v>
      </c>
      <c r="Z120" s="43">
        <f>T120-U120</f>
        <v>0</v>
      </c>
      <c r="AA120" s="12"/>
      <c r="AB120" s="12"/>
    </row>
    <row r="121" spans="1:28" ht="45" x14ac:dyDescent="0.2">
      <c r="A121" s="33">
        <v>40</v>
      </c>
      <c r="B121" s="2" t="s">
        <v>127</v>
      </c>
      <c r="C121" s="7">
        <v>27038645</v>
      </c>
      <c r="D121" s="2" t="s">
        <v>128</v>
      </c>
      <c r="E121" s="2" t="s">
        <v>129</v>
      </c>
      <c r="F121" s="27">
        <v>3536223</v>
      </c>
      <c r="G121" s="2" t="s">
        <v>208</v>
      </c>
      <c r="H121" s="28" t="s">
        <v>437</v>
      </c>
      <c r="I121" s="23" t="s">
        <v>551</v>
      </c>
      <c r="J121" s="8" t="s">
        <v>552</v>
      </c>
      <c r="K121" s="4">
        <v>40000</v>
      </c>
      <c r="L121" s="66">
        <v>1403000</v>
      </c>
      <c r="M121" s="66">
        <v>1638500</v>
      </c>
      <c r="N121" s="64">
        <v>70000</v>
      </c>
      <c r="O121" s="60">
        <v>28.25</v>
      </c>
      <c r="P121" s="1">
        <f t="shared" si="20"/>
        <v>84601.222706925386</v>
      </c>
      <c r="Q121" s="3">
        <f t="shared" si="21"/>
        <v>70000</v>
      </c>
      <c r="R121" s="3" t="str">
        <f t="shared" si="22"/>
        <v>ANO</v>
      </c>
      <c r="S121" s="37">
        <v>0</v>
      </c>
      <c r="T121" s="37">
        <f>S121+Q121</f>
        <v>70000</v>
      </c>
      <c r="U121" s="37">
        <f>T121</f>
        <v>70000</v>
      </c>
      <c r="V121" s="37"/>
      <c r="W121" s="37">
        <v>0</v>
      </c>
      <c r="X121" s="37"/>
      <c r="Y121" s="37">
        <f>U121</f>
        <v>70000</v>
      </c>
      <c r="Z121" s="43">
        <f>Y121</f>
        <v>70000</v>
      </c>
      <c r="AA121" s="12"/>
      <c r="AB121" s="12"/>
    </row>
    <row r="122" spans="1:28" ht="25.5" x14ac:dyDescent="0.2">
      <c r="A122" s="33">
        <v>41</v>
      </c>
      <c r="B122" s="2" t="s">
        <v>54</v>
      </c>
      <c r="C122" s="7">
        <v>26604205</v>
      </c>
      <c r="D122" s="2" t="s">
        <v>55</v>
      </c>
      <c r="E122" s="2" t="s">
        <v>56</v>
      </c>
      <c r="F122" s="2">
        <v>6538434</v>
      </c>
      <c r="G122" s="2" t="s">
        <v>208</v>
      </c>
      <c r="H122" s="2" t="s">
        <v>220</v>
      </c>
      <c r="I122" s="2" t="s">
        <v>508</v>
      </c>
      <c r="J122" s="5" t="s">
        <v>509</v>
      </c>
      <c r="K122" s="69">
        <v>30000</v>
      </c>
      <c r="L122" s="4"/>
      <c r="M122" s="4">
        <v>940134</v>
      </c>
      <c r="N122" s="4">
        <v>50000</v>
      </c>
      <c r="O122" s="48">
        <v>16.25</v>
      </c>
      <c r="P122" s="1">
        <f t="shared" si="20"/>
        <v>48664.420141151772</v>
      </c>
      <c r="Q122" s="3">
        <f t="shared" si="21"/>
        <v>48664.420141151772</v>
      </c>
      <c r="R122" s="3" t="str">
        <f t="shared" si="22"/>
        <v>NE</v>
      </c>
      <c r="S122" s="37">
        <f>O122*$N$279</f>
        <v>5137.7136095602955</v>
      </c>
      <c r="T122" s="37">
        <f t="shared" ref="T122:T128" si="36">Q122+S122</f>
        <v>53802.13375071207</v>
      </c>
      <c r="U122" s="37">
        <f t="shared" ref="U122:U128" si="37">IF(T122&lt;N122,T122,N122)</f>
        <v>50000</v>
      </c>
      <c r="V122" s="37" t="str">
        <f t="shared" ref="V122:V128" si="38">IF(U122&lt;N122,"NE","ANO")</f>
        <v>ANO</v>
      </c>
      <c r="W122" s="37"/>
      <c r="X122" s="37"/>
      <c r="Y122" s="37">
        <f>U122</f>
        <v>50000</v>
      </c>
      <c r="Z122" s="43">
        <f>Y122</f>
        <v>50000</v>
      </c>
      <c r="AA122" s="12"/>
      <c r="AB122" s="12"/>
    </row>
    <row r="123" spans="1:28" ht="25.5" x14ac:dyDescent="0.2">
      <c r="A123" s="33">
        <v>42</v>
      </c>
      <c r="B123" s="2" t="s">
        <v>86</v>
      </c>
      <c r="C123" s="7">
        <v>266418</v>
      </c>
      <c r="D123" s="2" t="s">
        <v>87</v>
      </c>
      <c r="E123" s="2" t="s">
        <v>88</v>
      </c>
      <c r="F123" s="2">
        <v>8895811</v>
      </c>
      <c r="G123" s="2" t="s">
        <v>208</v>
      </c>
      <c r="H123" s="2" t="s">
        <v>239</v>
      </c>
      <c r="I123" s="2" t="s">
        <v>510</v>
      </c>
      <c r="J123" s="8">
        <v>10</v>
      </c>
      <c r="K123" s="4">
        <v>0</v>
      </c>
      <c r="L123" s="4"/>
      <c r="M123" s="64">
        <v>3704000</v>
      </c>
      <c r="N123" s="4">
        <v>200000</v>
      </c>
      <c r="O123" s="48">
        <v>0</v>
      </c>
      <c r="P123" s="1">
        <f t="shared" si="20"/>
        <v>0</v>
      </c>
      <c r="Q123" s="3">
        <f t="shared" si="21"/>
        <v>0</v>
      </c>
      <c r="R123" s="3" t="str">
        <f t="shared" si="22"/>
        <v>NE</v>
      </c>
      <c r="S123" s="37">
        <f>O123*$N$279</f>
        <v>0</v>
      </c>
      <c r="T123" s="37">
        <f t="shared" si="36"/>
        <v>0</v>
      </c>
      <c r="U123" s="37">
        <f t="shared" si="37"/>
        <v>0</v>
      </c>
      <c r="V123" s="37" t="str">
        <f t="shared" si="38"/>
        <v>NE</v>
      </c>
      <c r="W123" s="37">
        <f>O123*$O$281</f>
        <v>0</v>
      </c>
      <c r="X123" s="37">
        <f t="shared" ref="X123:X128" si="39">U123+W123</f>
        <v>0</v>
      </c>
      <c r="Y123" s="37">
        <f t="shared" ref="Y123:Y128" si="40">IF(X123&lt;N123,X123,N123)</f>
        <v>0</v>
      </c>
      <c r="Z123" s="43">
        <f>U123</f>
        <v>0</v>
      </c>
      <c r="AA123" s="12"/>
      <c r="AB123" s="12"/>
    </row>
    <row r="124" spans="1:28" ht="56.25" x14ac:dyDescent="0.2">
      <c r="A124" s="33">
        <v>43</v>
      </c>
      <c r="B124" s="2" t="s">
        <v>270</v>
      </c>
      <c r="C124" s="7">
        <v>65108477</v>
      </c>
      <c r="D124" s="2" t="s">
        <v>57</v>
      </c>
      <c r="E124" s="2" t="s">
        <v>15</v>
      </c>
      <c r="F124" s="2">
        <v>6963367</v>
      </c>
      <c r="G124" s="2" t="s">
        <v>208</v>
      </c>
      <c r="H124" s="2" t="s">
        <v>271</v>
      </c>
      <c r="I124" s="2" t="s">
        <v>271</v>
      </c>
      <c r="J124" s="15" t="s">
        <v>272</v>
      </c>
      <c r="K124" s="4">
        <v>100000</v>
      </c>
      <c r="L124" s="4">
        <v>1251000</v>
      </c>
      <c r="M124" s="64">
        <v>1730000</v>
      </c>
      <c r="N124" s="4">
        <v>300000</v>
      </c>
      <c r="O124" s="48">
        <v>15</v>
      </c>
      <c r="P124" s="1">
        <f t="shared" si="20"/>
        <v>44921.003207217022</v>
      </c>
      <c r="Q124" s="3">
        <f t="shared" si="21"/>
        <v>44921.003207217022</v>
      </c>
      <c r="R124" s="3" t="str">
        <f t="shared" si="22"/>
        <v>NE</v>
      </c>
      <c r="S124" s="37">
        <f>O124*$N$279</f>
        <v>4742.5048703633493</v>
      </c>
      <c r="T124" s="37">
        <f t="shared" si="36"/>
        <v>49663.508077580373</v>
      </c>
      <c r="U124" s="37">
        <f t="shared" si="37"/>
        <v>49663.508077580373</v>
      </c>
      <c r="V124" s="37" t="str">
        <f t="shared" si="38"/>
        <v>NE</v>
      </c>
      <c r="W124" s="37">
        <f>O124*$O$281</f>
        <v>148.66855995342038</v>
      </c>
      <c r="X124" s="37">
        <f t="shared" si="39"/>
        <v>49812.17663753379</v>
      </c>
      <c r="Y124" s="37">
        <f t="shared" si="40"/>
        <v>49812.17663753379</v>
      </c>
      <c r="Z124" s="43">
        <f>Y124</f>
        <v>49812.17663753379</v>
      </c>
      <c r="AA124" s="12"/>
      <c r="AB124" s="12"/>
    </row>
    <row r="125" spans="1:28" ht="63.75" hidden="1" x14ac:dyDescent="0.2">
      <c r="A125" s="33">
        <v>44</v>
      </c>
      <c r="B125" s="42" t="s">
        <v>122</v>
      </c>
      <c r="C125" s="2" t="s">
        <v>274</v>
      </c>
      <c r="D125" s="2" t="s">
        <v>123</v>
      </c>
      <c r="E125" s="2" t="s">
        <v>72</v>
      </c>
      <c r="F125" s="2">
        <v>1486803</v>
      </c>
      <c r="G125" s="2" t="s">
        <v>208</v>
      </c>
      <c r="H125" s="2" t="s">
        <v>275</v>
      </c>
      <c r="I125" s="2" t="s">
        <v>275</v>
      </c>
      <c r="J125" s="5" t="s">
        <v>276</v>
      </c>
      <c r="K125" s="47">
        <v>0</v>
      </c>
      <c r="L125" s="4">
        <v>1599000</v>
      </c>
      <c r="M125" s="66">
        <v>1544700</v>
      </c>
      <c r="N125" s="4">
        <v>75000</v>
      </c>
      <c r="O125" s="48">
        <v>16.079999999999998</v>
      </c>
      <c r="P125" s="1">
        <f t="shared" si="20"/>
        <v>48155.31543813664</v>
      </c>
      <c r="Q125" s="3">
        <f t="shared" si="21"/>
        <v>48155.31543813664</v>
      </c>
      <c r="R125" s="3" t="str">
        <f t="shared" si="22"/>
        <v>NE</v>
      </c>
      <c r="S125" s="37">
        <f>O125*$N$279</f>
        <v>5083.9652210295098</v>
      </c>
      <c r="T125" s="37">
        <f t="shared" si="36"/>
        <v>53239.28065916615</v>
      </c>
      <c r="U125" s="37">
        <f t="shared" si="37"/>
        <v>53239.28065916615</v>
      </c>
      <c r="V125" s="37" t="str">
        <f t="shared" si="38"/>
        <v>NE</v>
      </c>
      <c r="W125" s="37">
        <f>O125*$O$281</f>
        <v>159.37269627006665</v>
      </c>
      <c r="X125" s="37">
        <f t="shared" si="39"/>
        <v>53398.653355436218</v>
      </c>
      <c r="Y125" s="37">
        <f t="shared" si="40"/>
        <v>53398.653355436218</v>
      </c>
      <c r="Z125" s="43">
        <f>T125-U125</f>
        <v>0</v>
      </c>
      <c r="AA125" s="12"/>
      <c r="AB125" s="12"/>
    </row>
    <row r="126" spans="1:28" ht="63.75" hidden="1" x14ac:dyDescent="0.2">
      <c r="A126" s="33">
        <v>44</v>
      </c>
      <c r="B126" s="42" t="s">
        <v>122</v>
      </c>
      <c r="C126" s="2" t="s">
        <v>274</v>
      </c>
      <c r="D126" s="2" t="s">
        <v>123</v>
      </c>
      <c r="E126" s="2" t="s">
        <v>72</v>
      </c>
      <c r="F126" s="2">
        <v>1944936</v>
      </c>
      <c r="G126" s="2" t="s">
        <v>208</v>
      </c>
      <c r="H126" s="2" t="s">
        <v>277</v>
      </c>
      <c r="I126" s="2" t="s">
        <v>277</v>
      </c>
      <c r="J126" s="5" t="s">
        <v>278</v>
      </c>
      <c r="K126" s="47">
        <v>0</v>
      </c>
      <c r="L126" s="4">
        <v>13212000</v>
      </c>
      <c r="M126" s="66">
        <v>13008801</v>
      </c>
      <c r="N126" s="4">
        <v>100000</v>
      </c>
      <c r="O126" s="48">
        <v>6.3</v>
      </c>
      <c r="P126" s="1">
        <f t="shared" si="20"/>
        <v>18866.821347031149</v>
      </c>
      <c r="Q126" s="3">
        <f t="shared" si="21"/>
        <v>18866.821347031149</v>
      </c>
      <c r="R126" s="3" t="str">
        <f t="shared" si="22"/>
        <v>NE</v>
      </c>
      <c r="S126" s="37">
        <f>O126*$N$279</f>
        <v>1991.8520455526068</v>
      </c>
      <c r="T126" s="37">
        <f t="shared" si="36"/>
        <v>20858.673392583754</v>
      </c>
      <c r="U126" s="37">
        <f t="shared" si="37"/>
        <v>20858.673392583754</v>
      </c>
      <c r="V126" s="37" t="str">
        <f t="shared" si="38"/>
        <v>NE</v>
      </c>
      <c r="W126" s="37">
        <f>O126*$O$281</f>
        <v>62.44079518043656</v>
      </c>
      <c r="X126" s="37">
        <f t="shared" si="39"/>
        <v>20921.114187764189</v>
      </c>
      <c r="Y126" s="37">
        <f t="shared" si="40"/>
        <v>20921.114187764189</v>
      </c>
      <c r="Z126" s="43">
        <f>T126-U126</f>
        <v>0</v>
      </c>
      <c r="AA126" s="11"/>
      <c r="AB126" s="12"/>
    </row>
    <row r="127" spans="1:28" ht="63.75" hidden="1" x14ac:dyDescent="0.2">
      <c r="A127" s="33">
        <v>44</v>
      </c>
      <c r="B127" s="42" t="s">
        <v>122</v>
      </c>
      <c r="C127" s="2" t="s">
        <v>274</v>
      </c>
      <c r="D127" s="2" t="s">
        <v>123</v>
      </c>
      <c r="E127" s="2" t="s">
        <v>72</v>
      </c>
      <c r="F127" s="2">
        <v>6712020</v>
      </c>
      <c r="G127" s="2" t="s">
        <v>208</v>
      </c>
      <c r="H127" s="2" t="s">
        <v>277</v>
      </c>
      <c r="I127" s="2" t="s">
        <v>277</v>
      </c>
      <c r="J127" s="5" t="s">
        <v>279</v>
      </c>
      <c r="K127" s="47">
        <v>0</v>
      </c>
      <c r="L127" s="4">
        <v>56789000</v>
      </c>
      <c r="M127" s="66">
        <v>53952260</v>
      </c>
      <c r="N127" s="4">
        <v>200000</v>
      </c>
      <c r="O127" s="48">
        <v>16.8</v>
      </c>
      <c r="P127" s="1">
        <f t="shared" si="20"/>
        <v>50311.523592083067</v>
      </c>
      <c r="Q127" s="3">
        <f t="shared" si="21"/>
        <v>50311.523592083067</v>
      </c>
      <c r="R127" s="3" t="str">
        <f t="shared" si="22"/>
        <v>NE</v>
      </c>
      <c r="S127" s="37">
        <f>O127*$N$279</f>
        <v>5311.6054548069515</v>
      </c>
      <c r="T127" s="37">
        <f t="shared" si="36"/>
        <v>55623.129046890019</v>
      </c>
      <c r="U127" s="37">
        <f t="shared" si="37"/>
        <v>55623.129046890019</v>
      </c>
      <c r="V127" s="37" t="str">
        <f t="shared" si="38"/>
        <v>NE</v>
      </c>
      <c r="W127" s="37">
        <f>O127*$O$281</f>
        <v>166.50878714783084</v>
      </c>
      <c r="X127" s="37">
        <f t="shared" si="39"/>
        <v>55789.637834037851</v>
      </c>
      <c r="Y127" s="37">
        <f t="shared" si="40"/>
        <v>55789.637834037851</v>
      </c>
      <c r="Z127" s="43">
        <f>T127-U127</f>
        <v>0</v>
      </c>
      <c r="AA127" s="19"/>
      <c r="AB127" s="12"/>
    </row>
    <row r="128" spans="1:28" ht="39" hidden="1" customHeight="1" x14ac:dyDescent="0.2">
      <c r="A128" s="33">
        <v>44</v>
      </c>
      <c r="B128" s="42" t="s">
        <v>122</v>
      </c>
      <c r="C128" s="2" t="s">
        <v>274</v>
      </c>
      <c r="D128" s="2" t="s">
        <v>123</v>
      </c>
      <c r="E128" s="2" t="s">
        <v>72</v>
      </c>
      <c r="F128" s="2">
        <v>9884915</v>
      </c>
      <c r="G128" s="2" t="s">
        <v>208</v>
      </c>
      <c r="H128" s="2" t="s">
        <v>277</v>
      </c>
      <c r="I128" s="2" t="s">
        <v>277</v>
      </c>
      <c r="J128" s="5" t="s">
        <v>280</v>
      </c>
      <c r="K128" s="47">
        <v>0</v>
      </c>
      <c r="L128" s="4">
        <v>9921000</v>
      </c>
      <c r="M128" s="66">
        <v>10025540</v>
      </c>
      <c r="N128" s="4">
        <v>100000</v>
      </c>
      <c r="O128" s="48">
        <v>16.8</v>
      </c>
      <c r="P128" s="1">
        <f t="shared" si="20"/>
        <v>50311.523592083067</v>
      </c>
      <c r="Q128" s="3">
        <f t="shared" si="21"/>
        <v>50311.523592083067</v>
      </c>
      <c r="R128" s="3" t="str">
        <f t="shared" si="22"/>
        <v>NE</v>
      </c>
      <c r="S128" s="37">
        <f>O128*$N$279</f>
        <v>5311.6054548069515</v>
      </c>
      <c r="T128" s="37">
        <f t="shared" si="36"/>
        <v>55623.129046890019</v>
      </c>
      <c r="U128" s="37">
        <f t="shared" si="37"/>
        <v>55623.129046890019</v>
      </c>
      <c r="V128" s="37" t="str">
        <f t="shared" si="38"/>
        <v>NE</v>
      </c>
      <c r="W128" s="37">
        <f>O128*$O$281</f>
        <v>166.50878714783084</v>
      </c>
      <c r="X128" s="37">
        <f t="shared" si="39"/>
        <v>55789.637834037851</v>
      </c>
      <c r="Y128" s="37">
        <f t="shared" si="40"/>
        <v>55789.637834037851</v>
      </c>
      <c r="Z128" s="43">
        <f>T128-U128</f>
        <v>0</v>
      </c>
      <c r="AA128" s="19"/>
      <c r="AB128" s="19"/>
    </row>
    <row r="129" spans="1:28" ht="63.75" hidden="1" x14ac:dyDescent="0.2">
      <c r="A129" s="33">
        <v>44</v>
      </c>
      <c r="B129" s="42" t="s">
        <v>122</v>
      </c>
      <c r="C129" s="2" t="s">
        <v>274</v>
      </c>
      <c r="D129" s="2" t="s">
        <v>123</v>
      </c>
      <c r="E129" s="2" t="s">
        <v>72</v>
      </c>
      <c r="F129" s="2">
        <v>7945267</v>
      </c>
      <c r="G129" s="2" t="s">
        <v>208</v>
      </c>
      <c r="H129" s="2" t="s">
        <v>281</v>
      </c>
      <c r="I129" s="2" t="s">
        <v>281</v>
      </c>
      <c r="J129" s="5">
        <v>20</v>
      </c>
      <c r="K129" s="47">
        <v>0</v>
      </c>
      <c r="L129" s="4">
        <v>2262000</v>
      </c>
      <c r="M129" s="66">
        <v>2103400</v>
      </c>
      <c r="N129" s="4">
        <v>30000</v>
      </c>
      <c r="O129" s="48">
        <v>12.65</v>
      </c>
      <c r="P129" s="1">
        <f t="shared" si="20"/>
        <v>37883.379371419687</v>
      </c>
      <c r="Q129" s="3">
        <f t="shared" si="21"/>
        <v>30000</v>
      </c>
      <c r="R129" s="3" t="str">
        <f t="shared" si="22"/>
        <v>ANO</v>
      </c>
      <c r="S129" s="37">
        <v>0</v>
      </c>
      <c r="T129" s="37">
        <f>S129+Q129</f>
        <v>30000</v>
      </c>
      <c r="U129" s="37">
        <f>T129</f>
        <v>30000</v>
      </c>
      <c r="V129" s="37"/>
      <c r="W129" s="37">
        <v>0</v>
      </c>
      <c r="X129" s="37"/>
      <c r="Y129" s="37">
        <f>U129</f>
        <v>30000</v>
      </c>
      <c r="Z129" s="43"/>
      <c r="AA129" s="19"/>
      <c r="AB129" s="19"/>
    </row>
    <row r="130" spans="1:28" ht="56.45" hidden="1" customHeight="1" x14ac:dyDescent="0.2">
      <c r="A130" s="33">
        <v>44</v>
      </c>
      <c r="B130" s="42" t="s">
        <v>122</v>
      </c>
      <c r="C130" s="2" t="s">
        <v>274</v>
      </c>
      <c r="D130" s="2" t="s">
        <v>123</v>
      </c>
      <c r="E130" s="2" t="s">
        <v>72</v>
      </c>
      <c r="F130" s="2">
        <v>4525297</v>
      </c>
      <c r="G130" s="2" t="s">
        <v>208</v>
      </c>
      <c r="H130" s="2" t="s">
        <v>281</v>
      </c>
      <c r="I130" s="2" t="s">
        <v>281</v>
      </c>
      <c r="J130" s="5">
        <v>11</v>
      </c>
      <c r="K130" s="47">
        <v>0</v>
      </c>
      <c r="L130" s="4">
        <v>1241000</v>
      </c>
      <c r="M130" s="66">
        <v>1164300</v>
      </c>
      <c r="N130" s="4">
        <v>30000</v>
      </c>
      <c r="O130" s="48">
        <v>11.5</v>
      </c>
      <c r="P130" s="1">
        <f t="shared" si="20"/>
        <v>34439.435792199714</v>
      </c>
      <c r="Q130" s="3">
        <f t="shared" si="21"/>
        <v>30000</v>
      </c>
      <c r="R130" s="3" t="str">
        <f t="shared" si="22"/>
        <v>ANO</v>
      </c>
      <c r="S130" s="37">
        <v>0</v>
      </c>
      <c r="T130" s="37">
        <f>S130+Q130</f>
        <v>30000</v>
      </c>
      <c r="U130" s="37">
        <f>T130</f>
        <v>30000</v>
      </c>
      <c r="V130" s="37"/>
      <c r="W130" s="37">
        <v>0</v>
      </c>
      <c r="X130" s="37"/>
      <c r="Y130" s="37">
        <f>U130</f>
        <v>30000</v>
      </c>
      <c r="Z130" s="43"/>
      <c r="AA130" s="11"/>
      <c r="AB130" s="11"/>
    </row>
    <row r="131" spans="1:28" ht="63.75" hidden="1" x14ac:dyDescent="0.2">
      <c r="A131" s="33">
        <v>44</v>
      </c>
      <c r="B131" s="42" t="s">
        <v>122</v>
      </c>
      <c r="C131" s="2" t="s">
        <v>274</v>
      </c>
      <c r="D131" s="2" t="s">
        <v>123</v>
      </c>
      <c r="E131" s="2" t="s">
        <v>72</v>
      </c>
      <c r="F131" s="2">
        <v>5884351</v>
      </c>
      <c r="G131" s="2" t="s">
        <v>208</v>
      </c>
      <c r="H131" s="2" t="s">
        <v>281</v>
      </c>
      <c r="I131" s="2" t="s">
        <v>281</v>
      </c>
      <c r="J131" s="5">
        <v>4</v>
      </c>
      <c r="K131" s="47">
        <v>0</v>
      </c>
      <c r="L131" s="4">
        <v>537000</v>
      </c>
      <c r="M131" s="66">
        <v>499653</v>
      </c>
      <c r="N131" s="4">
        <v>30000</v>
      </c>
      <c r="O131" s="48">
        <v>8.0500000000000007</v>
      </c>
      <c r="P131" s="1">
        <f t="shared" si="20"/>
        <v>24107.605054539803</v>
      </c>
      <c r="Q131" s="3">
        <f t="shared" si="21"/>
        <v>24107.605054539803</v>
      </c>
      <c r="R131" s="3" t="str">
        <f t="shared" si="22"/>
        <v>NE</v>
      </c>
      <c r="S131" s="37">
        <f>O131*$N$279</f>
        <v>2545.1442804283311</v>
      </c>
      <c r="T131" s="37">
        <f t="shared" ref="T131:T155" si="41">Q131+S131</f>
        <v>26652.749334968135</v>
      </c>
      <c r="U131" s="37">
        <f t="shared" ref="U131:U155" si="42">IF(T131&lt;N131,T131,N131)</f>
        <v>26652.749334968135</v>
      </c>
      <c r="V131" s="37" t="str">
        <f t="shared" ref="V131:V155" si="43">IF(U131&lt;N131,"NE","ANO")</f>
        <v>NE</v>
      </c>
      <c r="W131" s="37">
        <f>O131*$O$281</f>
        <v>79.785460508335618</v>
      </c>
      <c r="X131" s="37">
        <f t="shared" ref="X131:X145" si="44">U131+W131</f>
        <v>26732.534795476469</v>
      </c>
      <c r="Y131" s="37">
        <f t="shared" ref="Y131:Y145" si="45">IF(X131&lt;N131,X131,N131)</f>
        <v>26732.534795476469</v>
      </c>
      <c r="Z131" s="43">
        <f>T131-U131</f>
        <v>0</v>
      </c>
      <c r="AA131" s="19"/>
      <c r="AB131" s="19"/>
    </row>
    <row r="132" spans="1:28" ht="63.75" hidden="1" x14ac:dyDescent="0.2">
      <c r="A132" s="33">
        <v>44</v>
      </c>
      <c r="B132" s="42" t="s">
        <v>122</v>
      </c>
      <c r="C132" s="2" t="s">
        <v>274</v>
      </c>
      <c r="D132" s="2" t="s">
        <v>123</v>
      </c>
      <c r="E132" s="2" t="s">
        <v>72</v>
      </c>
      <c r="F132" s="2">
        <v>9300938</v>
      </c>
      <c r="G132" s="2" t="s">
        <v>208</v>
      </c>
      <c r="H132" s="2" t="s">
        <v>282</v>
      </c>
      <c r="I132" s="2" t="s">
        <v>282</v>
      </c>
      <c r="J132" s="5" t="s">
        <v>283</v>
      </c>
      <c r="K132" s="47">
        <v>0</v>
      </c>
      <c r="L132" s="4">
        <v>8511000</v>
      </c>
      <c r="M132" s="66">
        <v>8481600</v>
      </c>
      <c r="N132" s="4">
        <v>130000</v>
      </c>
      <c r="O132" s="48">
        <v>14.7</v>
      </c>
      <c r="P132" s="1">
        <f t="shared" si="20"/>
        <v>44022.583143072676</v>
      </c>
      <c r="Q132" s="3">
        <f t="shared" si="21"/>
        <v>44022.583143072676</v>
      </c>
      <c r="R132" s="3" t="str">
        <f t="shared" si="22"/>
        <v>NE</v>
      </c>
      <c r="S132" s="37">
        <f>O132*$N$279</f>
        <v>4647.6547729560825</v>
      </c>
      <c r="T132" s="37">
        <f t="shared" si="41"/>
        <v>48670.23791602876</v>
      </c>
      <c r="U132" s="37">
        <f t="shared" si="42"/>
        <v>48670.23791602876</v>
      </c>
      <c r="V132" s="37" t="str">
        <f t="shared" si="43"/>
        <v>NE</v>
      </c>
      <c r="W132" s="37">
        <f>O132*$O$281</f>
        <v>145.69518875435199</v>
      </c>
      <c r="X132" s="37">
        <f t="shared" si="44"/>
        <v>48815.933104783115</v>
      </c>
      <c r="Y132" s="37">
        <f t="shared" si="45"/>
        <v>48815.933104783115</v>
      </c>
      <c r="Z132" s="43">
        <f>T132-U132</f>
        <v>0</v>
      </c>
      <c r="AA132" s="19"/>
      <c r="AB132" s="19"/>
    </row>
    <row r="133" spans="1:28" ht="63.75" hidden="1" x14ac:dyDescent="0.2">
      <c r="A133" s="33">
        <v>44</v>
      </c>
      <c r="B133" s="42" t="s">
        <v>122</v>
      </c>
      <c r="C133" s="2" t="s">
        <v>274</v>
      </c>
      <c r="D133" s="2" t="s">
        <v>123</v>
      </c>
      <c r="E133" s="2" t="s">
        <v>72</v>
      </c>
      <c r="F133" s="2">
        <v>1853582</v>
      </c>
      <c r="G133" s="2" t="s">
        <v>208</v>
      </c>
      <c r="H133" s="2" t="s">
        <v>239</v>
      </c>
      <c r="I133" s="2" t="s">
        <v>239</v>
      </c>
      <c r="J133" s="5">
        <v>24</v>
      </c>
      <c r="K133" s="47">
        <v>0</v>
      </c>
      <c r="L133" s="4">
        <v>8745000</v>
      </c>
      <c r="M133" s="66">
        <v>8988701</v>
      </c>
      <c r="N133" s="4">
        <v>300000</v>
      </c>
      <c r="O133" s="48">
        <v>8.0500000000000007</v>
      </c>
      <c r="P133" s="1">
        <f t="shared" ref="P133:P196" si="46">O133*$O$1</f>
        <v>24107.605054539803</v>
      </c>
      <c r="Q133" s="3">
        <f t="shared" ref="Q133:Q196" si="47">IF(P133&lt;N133,P133,N133)</f>
        <v>24107.605054539803</v>
      </c>
      <c r="R133" s="3" t="str">
        <f t="shared" ref="R133:R196" si="48">IF(N133&lt;P133,"ANO","NE")</f>
        <v>NE</v>
      </c>
      <c r="S133" s="37">
        <f>O133*$N$279</f>
        <v>2545.1442804283311</v>
      </c>
      <c r="T133" s="37">
        <f t="shared" si="41"/>
        <v>26652.749334968135</v>
      </c>
      <c r="U133" s="37">
        <f t="shared" si="42"/>
        <v>26652.749334968135</v>
      </c>
      <c r="V133" s="37" t="str">
        <f t="shared" si="43"/>
        <v>NE</v>
      </c>
      <c r="W133" s="37">
        <f>O133*$O$281</f>
        <v>79.785460508335618</v>
      </c>
      <c r="X133" s="37">
        <f t="shared" si="44"/>
        <v>26732.534795476469</v>
      </c>
      <c r="Y133" s="37">
        <f t="shared" si="45"/>
        <v>26732.534795476469</v>
      </c>
      <c r="Z133" s="43">
        <f>T133-U133</f>
        <v>0</v>
      </c>
      <c r="AA133" s="19"/>
      <c r="AB133" s="19"/>
    </row>
    <row r="134" spans="1:28" ht="63.75" hidden="1" x14ac:dyDescent="0.2">
      <c r="A134" s="33">
        <v>44</v>
      </c>
      <c r="B134" s="42" t="s">
        <v>122</v>
      </c>
      <c r="C134" s="2" t="s">
        <v>274</v>
      </c>
      <c r="D134" s="2" t="s">
        <v>123</v>
      </c>
      <c r="E134" s="2" t="s">
        <v>72</v>
      </c>
      <c r="F134" s="2">
        <v>6305505</v>
      </c>
      <c r="G134" s="2" t="s">
        <v>208</v>
      </c>
      <c r="H134" s="2" t="s">
        <v>209</v>
      </c>
      <c r="I134" s="2" t="s">
        <v>209</v>
      </c>
      <c r="J134" s="5" t="s">
        <v>284</v>
      </c>
      <c r="K134" s="47">
        <v>0</v>
      </c>
      <c r="L134" s="4">
        <v>645000</v>
      </c>
      <c r="M134" s="66">
        <v>798200</v>
      </c>
      <c r="N134" s="4">
        <v>30000</v>
      </c>
      <c r="O134" s="48">
        <v>6.6</v>
      </c>
      <c r="P134" s="1">
        <f t="shared" si="46"/>
        <v>19765.241411175488</v>
      </c>
      <c r="Q134" s="3">
        <f t="shared" si="47"/>
        <v>19765.241411175488</v>
      </c>
      <c r="R134" s="3" t="str">
        <f t="shared" si="48"/>
        <v>NE</v>
      </c>
      <c r="S134" s="37">
        <f>O134*$N$279</f>
        <v>2086.7021429598735</v>
      </c>
      <c r="T134" s="37">
        <f t="shared" si="41"/>
        <v>21851.94355413536</v>
      </c>
      <c r="U134" s="37">
        <f t="shared" si="42"/>
        <v>21851.94355413536</v>
      </c>
      <c r="V134" s="37" t="str">
        <f t="shared" si="43"/>
        <v>NE</v>
      </c>
      <c r="W134" s="37">
        <f>O134*$O$281</f>
        <v>65.414166379504962</v>
      </c>
      <c r="X134" s="37">
        <f t="shared" si="44"/>
        <v>21917.357720514865</v>
      </c>
      <c r="Y134" s="37">
        <f t="shared" si="45"/>
        <v>21917.357720514865</v>
      </c>
      <c r="Z134" s="43">
        <f>SUM(Y125:Y134)</f>
        <v>370097.40362752706</v>
      </c>
      <c r="AA134" s="19"/>
      <c r="AB134" s="19"/>
    </row>
    <row r="135" spans="1:28" ht="25.5" hidden="1" x14ac:dyDescent="0.2">
      <c r="A135" s="33">
        <v>45</v>
      </c>
      <c r="B135" s="42" t="s">
        <v>132</v>
      </c>
      <c r="C135" s="7">
        <v>63125137</v>
      </c>
      <c r="D135" s="2" t="s">
        <v>133</v>
      </c>
      <c r="E135" s="2" t="s">
        <v>134</v>
      </c>
      <c r="F135" s="2">
        <v>4876605</v>
      </c>
      <c r="G135" s="2" t="s">
        <v>208</v>
      </c>
      <c r="H135" s="7" t="s">
        <v>292</v>
      </c>
      <c r="I135" s="7" t="s">
        <v>293</v>
      </c>
      <c r="J135" s="5">
        <v>1</v>
      </c>
      <c r="K135" s="4">
        <v>40000</v>
      </c>
      <c r="L135" s="4">
        <v>1483000</v>
      </c>
      <c r="M135" s="4">
        <v>1804163</v>
      </c>
      <c r="N135" s="4">
        <v>50000</v>
      </c>
      <c r="O135" s="48">
        <v>13.75</v>
      </c>
      <c r="P135" s="1">
        <f t="shared" si="46"/>
        <v>41177.586273282272</v>
      </c>
      <c r="Q135" s="3">
        <f t="shared" si="47"/>
        <v>41177.586273282272</v>
      </c>
      <c r="R135" s="3" t="str">
        <f t="shared" si="48"/>
        <v>NE</v>
      </c>
      <c r="S135" s="37">
        <f>O135*$N$279</f>
        <v>4347.2961311664039</v>
      </c>
      <c r="T135" s="37">
        <f t="shared" si="41"/>
        <v>45524.882404448676</v>
      </c>
      <c r="U135" s="37">
        <f t="shared" si="42"/>
        <v>45524.882404448676</v>
      </c>
      <c r="V135" s="37" t="str">
        <f t="shared" si="43"/>
        <v>NE</v>
      </c>
      <c r="W135" s="37">
        <f>O135*$O$281</f>
        <v>136.27951329063535</v>
      </c>
      <c r="X135" s="37">
        <f t="shared" si="44"/>
        <v>45661.161917739308</v>
      </c>
      <c r="Y135" s="37">
        <f t="shared" si="45"/>
        <v>45661.161917739308</v>
      </c>
      <c r="Z135" s="43">
        <f>T135-U135</f>
        <v>0</v>
      </c>
      <c r="AA135" s="19"/>
      <c r="AB135" s="19"/>
    </row>
    <row r="136" spans="1:28" ht="15" hidden="1" x14ac:dyDescent="0.2">
      <c r="A136" s="33">
        <v>45</v>
      </c>
      <c r="B136" s="42" t="s">
        <v>132</v>
      </c>
      <c r="C136" s="7"/>
      <c r="D136" s="2"/>
      <c r="E136" s="2"/>
      <c r="F136" s="2">
        <v>4641267</v>
      </c>
      <c r="G136" s="2" t="s">
        <v>208</v>
      </c>
      <c r="H136" s="7" t="s">
        <v>209</v>
      </c>
      <c r="I136" s="7" t="s">
        <v>294</v>
      </c>
      <c r="J136" s="5">
        <v>1</v>
      </c>
      <c r="K136" s="4">
        <v>0</v>
      </c>
      <c r="L136" s="4">
        <v>304000</v>
      </c>
      <c r="M136" s="4">
        <v>1036365</v>
      </c>
      <c r="N136" s="4">
        <v>70000</v>
      </c>
      <c r="O136" s="48">
        <v>4.4000000000000004</v>
      </c>
      <c r="P136" s="1">
        <f t="shared" si="46"/>
        <v>13176.827607450326</v>
      </c>
      <c r="Q136" s="3">
        <f t="shared" si="47"/>
        <v>13176.827607450326</v>
      </c>
      <c r="R136" s="3" t="str">
        <f t="shared" si="48"/>
        <v>NE</v>
      </c>
      <c r="S136" s="37">
        <f>O136*$N$279</f>
        <v>1391.1347619732494</v>
      </c>
      <c r="T136" s="37">
        <f t="shared" si="41"/>
        <v>14567.962369423576</v>
      </c>
      <c r="U136" s="37">
        <f t="shared" si="42"/>
        <v>14567.962369423576</v>
      </c>
      <c r="V136" s="37" t="str">
        <f t="shared" si="43"/>
        <v>NE</v>
      </c>
      <c r="W136" s="37">
        <f>O136*$O$281</f>
        <v>43.609444253003318</v>
      </c>
      <c r="X136" s="37">
        <f t="shared" si="44"/>
        <v>14611.571813676579</v>
      </c>
      <c r="Y136" s="37">
        <f t="shared" si="45"/>
        <v>14611.571813676579</v>
      </c>
      <c r="Z136" s="43">
        <f>SUM(Y135:Y136)</f>
        <v>60272.733731415887</v>
      </c>
      <c r="AA136" s="19"/>
      <c r="AB136" s="19"/>
    </row>
    <row r="137" spans="1:28" ht="25.5" hidden="1" x14ac:dyDescent="0.2">
      <c r="A137" s="33">
        <v>46</v>
      </c>
      <c r="B137" s="42" t="s">
        <v>66</v>
      </c>
      <c r="C137" s="7">
        <v>570931</v>
      </c>
      <c r="D137" s="2" t="s">
        <v>67</v>
      </c>
      <c r="E137" s="2" t="s">
        <v>100</v>
      </c>
      <c r="F137" s="2">
        <v>1256783</v>
      </c>
      <c r="G137" s="2" t="s">
        <v>208</v>
      </c>
      <c r="H137" s="2" t="s">
        <v>301</v>
      </c>
      <c r="I137" s="2" t="s">
        <v>301</v>
      </c>
      <c r="J137" s="5" t="s">
        <v>302</v>
      </c>
      <c r="K137" s="4">
        <v>40000</v>
      </c>
      <c r="L137" s="4">
        <v>1711000</v>
      </c>
      <c r="M137" s="4">
        <v>1851000</v>
      </c>
      <c r="N137" s="4">
        <v>100000</v>
      </c>
      <c r="O137" s="48">
        <v>16.25</v>
      </c>
      <c r="P137" s="1">
        <f t="shared" si="46"/>
        <v>48664.420141151772</v>
      </c>
      <c r="Q137" s="3">
        <f t="shared" si="47"/>
        <v>48664.420141151772</v>
      </c>
      <c r="R137" s="3" t="str">
        <f t="shared" si="48"/>
        <v>NE</v>
      </c>
      <c r="S137" s="37">
        <f>O137*$N$279</f>
        <v>5137.7136095602955</v>
      </c>
      <c r="T137" s="37">
        <f t="shared" si="41"/>
        <v>53802.13375071207</v>
      </c>
      <c r="U137" s="37">
        <f t="shared" si="42"/>
        <v>53802.13375071207</v>
      </c>
      <c r="V137" s="37" t="str">
        <f t="shared" si="43"/>
        <v>NE</v>
      </c>
      <c r="W137" s="37">
        <f>O137*$O$281</f>
        <v>161.05760661620542</v>
      </c>
      <c r="X137" s="37">
        <f t="shared" si="44"/>
        <v>53963.191357328273</v>
      </c>
      <c r="Y137" s="37">
        <f t="shared" si="45"/>
        <v>53963.191357328273</v>
      </c>
      <c r="Z137" s="43">
        <f t="shared" ref="Z137:Z144" si="49">T137-U137</f>
        <v>0</v>
      </c>
      <c r="AA137" s="19"/>
      <c r="AB137" s="19"/>
    </row>
    <row r="138" spans="1:28" ht="15" hidden="1" x14ac:dyDescent="0.2">
      <c r="A138" s="33">
        <v>46</v>
      </c>
      <c r="B138" s="42" t="s">
        <v>66</v>
      </c>
      <c r="C138" s="7">
        <v>570931</v>
      </c>
      <c r="D138" s="2" t="s">
        <v>67</v>
      </c>
      <c r="E138" s="2" t="s">
        <v>100</v>
      </c>
      <c r="F138" s="2">
        <v>6087352</v>
      </c>
      <c r="G138" s="2" t="s">
        <v>208</v>
      </c>
      <c r="H138" s="2" t="s">
        <v>218</v>
      </c>
      <c r="I138" s="2" t="s">
        <v>218</v>
      </c>
      <c r="J138" s="5" t="s">
        <v>303</v>
      </c>
      <c r="K138" s="4">
        <v>70000</v>
      </c>
      <c r="L138" s="4">
        <v>2916000</v>
      </c>
      <c r="M138" s="4">
        <v>3229000</v>
      </c>
      <c r="N138" s="4">
        <v>100000</v>
      </c>
      <c r="O138" s="48">
        <v>14.7</v>
      </c>
      <c r="P138" s="1">
        <f t="shared" si="46"/>
        <v>44022.583143072676</v>
      </c>
      <c r="Q138" s="3">
        <f t="shared" si="47"/>
        <v>44022.583143072676</v>
      </c>
      <c r="R138" s="3" t="str">
        <f t="shared" si="48"/>
        <v>NE</v>
      </c>
      <c r="S138" s="37">
        <f>O138*$N$279</f>
        <v>4647.6547729560825</v>
      </c>
      <c r="T138" s="37">
        <f t="shared" si="41"/>
        <v>48670.23791602876</v>
      </c>
      <c r="U138" s="37">
        <f t="shared" si="42"/>
        <v>48670.23791602876</v>
      </c>
      <c r="V138" s="37" t="str">
        <f t="shared" si="43"/>
        <v>NE</v>
      </c>
      <c r="W138" s="37">
        <f>O138*$O$281</f>
        <v>145.69518875435199</v>
      </c>
      <c r="X138" s="37">
        <f t="shared" si="44"/>
        <v>48815.933104783115</v>
      </c>
      <c r="Y138" s="37">
        <f t="shared" si="45"/>
        <v>48815.933104783115</v>
      </c>
      <c r="Z138" s="43">
        <f t="shared" si="49"/>
        <v>0</v>
      </c>
      <c r="AA138" s="19"/>
      <c r="AB138" s="19"/>
    </row>
    <row r="139" spans="1:28" ht="25.5" hidden="1" x14ac:dyDescent="0.2">
      <c r="A139" s="33">
        <v>46</v>
      </c>
      <c r="B139" s="42" t="s">
        <v>66</v>
      </c>
      <c r="C139" s="7">
        <v>570931</v>
      </c>
      <c r="D139" s="2" t="s">
        <v>67</v>
      </c>
      <c r="E139" s="2" t="s">
        <v>100</v>
      </c>
      <c r="F139" s="2">
        <v>2503341</v>
      </c>
      <c r="G139" s="2" t="s">
        <v>208</v>
      </c>
      <c r="H139" s="2" t="s">
        <v>271</v>
      </c>
      <c r="I139" s="2" t="s">
        <v>271</v>
      </c>
      <c r="J139" s="5" t="s">
        <v>304</v>
      </c>
      <c r="K139" s="4">
        <v>40000</v>
      </c>
      <c r="L139" s="4">
        <v>1448600</v>
      </c>
      <c r="M139" s="4">
        <v>2059000</v>
      </c>
      <c r="N139" s="4">
        <v>100000</v>
      </c>
      <c r="O139" s="48">
        <v>10</v>
      </c>
      <c r="P139" s="1">
        <f t="shared" si="46"/>
        <v>29947.335471478014</v>
      </c>
      <c r="Q139" s="3">
        <f t="shared" si="47"/>
        <v>29947.335471478014</v>
      </c>
      <c r="R139" s="3" t="str">
        <f t="shared" si="48"/>
        <v>NE</v>
      </c>
      <c r="S139" s="37">
        <f>O139*$N$279</f>
        <v>3161.6699135755662</v>
      </c>
      <c r="T139" s="37">
        <f t="shared" si="41"/>
        <v>33109.005385053577</v>
      </c>
      <c r="U139" s="37">
        <f t="shared" si="42"/>
        <v>33109.005385053577</v>
      </c>
      <c r="V139" s="37" t="str">
        <f t="shared" si="43"/>
        <v>NE</v>
      </c>
      <c r="W139" s="37">
        <f>O139*$O$281</f>
        <v>99.112373302280261</v>
      </c>
      <c r="X139" s="37">
        <f t="shared" si="44"/>
        <v>33208.11775835586</v>
      </c>
      <c r="Y139" s="37">
        <f t="shared" si="45"/>
        <v>33208.11775835586</v>
      </c>
      <c r="Z139" s="43">
        <f t="shared" si="49"/>
        <v>0</v>
      </c>
      <c r="AA139" s="19"/>
      <c r="AB139" s="19"/>
    </row>
    <row r="140" spans="1:28" ht="25.5" hidden="1" x14ac:dyDescent="0.2">
      <c r="A140" s="33">
        <v>46</v>
      </c>
      <c r="B140" s="42" t="s">
        <v>66</v>
      </c>
      <c r="C140" s="7">
        <v>570931</v>
      </c>
      <c r="D140" s="2" t="s">
        <v>67</v>
      </c>
      <c r="E140" s="2" t="s">
        <v>100</v>
      </c>
      <c r="F140" s="2">
        <v>4166865</v>
      </c>
      <c r="G140" s="2" t="s">
        <v>208</v>
      </c>
      <c r="H140" s="2" t="s">
        <v>271</v>
      </c>
      <c r="I140" s="2" t="s">
        <v>271</v>
      </c>
      <c r="J140" s="5" t="s">
        <v>305</v>
      </c>
      <c r="K140" s="4">
        <v>20000</v>
      </c>
      <c r="L140" s="4">
        <v>989000</v>
      </c>
      <c r="M140" s="4">
        <v>1067000</v>
      </c>
      <c r="N140" s="4">
        <v>100000</v>
      </c>
      <c r="O140" s="48">
        <v>7.5</v>
      </c>
      <c r="P140" s="1">
        <f t="shared" si="46"/>
        <v>22460.501603608511</v>
      </c>
      <c r="Q140" s="3">
        <f t="shared" si="47"/>
        <v>22460.501603608511</v>
      </c>
      <c r="R140" s="3" t="str">
        <f t="shared" si="48"/>
        <v>NE</v>
      </c>
      <c r="S140" s="37">
        <f>O140*$N$279</f>
        <v>2371.2524351816746</v>
      </c>
      <c r="T140" s="37">
        <f t="shared" si="41"/>
        <v>24831.754038790186</v>
      </c>
      <c r="U140" s="37">
        <f t="shared" si="42"/>
        <v>24831.754038790186</v>
      </c>
      <c r="V140" s="37" t="str">
        <f t="shared" si="43"/>
        <v>NE</v>
      </c>
      <c r="W140" s="37">
        <f>O140*$O$281</f>
        <v>74.334279976710192</v>
      </c>
      <c r="X140" s="37">
        <f t="shared" si="44"/>
        <v>24906.088318766895</v>
      </c>
      <c r="Y140" s="37">
        <f t="shared" si="45"/>
        <v>24906.088318766895</v>
      </c>
      <c r="Z140" s="43">
        <f t="shared" si="49"/>
        <v>0</v>
      </c>
      <c r="AA140" s="19"/>
      <c r="AB140" s="19"/>
    </row>
    <row r="141" spans="1:28" ht="36.75" hidden="1" customHeight="1" x14ac:dyDescent="0.2">
      <c r="A141" s="33">
        <v>46</v>
      </c>
      <c r="B141" s="42" t="s">
        <v>66</v>
      </c>
      <c r="C141" s="7">
        <v>570931</v>
      </c>
      <c r="D141" s="2" t="s">
        <v>67</v>
      </c>
      <c r="E141" s="2" t="s">
        <v>100</v>
      </c>
      <c r="F141" s="2">
        <v>3072534</v>
      </c>
      <c r="G141" s="2" t="s">
        <v>208</v>
      </c>
      <c r="H141" s="2" t="s">
        <v>218</v>
      </c>
      <c r="I141" s="2" t="s">
        <v>218</v>
      </c>
      <c r="J141" s="5" t="s">
        <v>306</v>
      </c>
      <c r="K141" s="4">
        <v>0</v>
      </c>
      <c r="L141" s="4">
        <v>1926000</v>
      </c>
      <c r="M141" s="4">
        <v>2368000</v>
      </c>
      <c r="N141" s="4">
        <v>100000</v>
      </c>
      <c r="O141" s="48">
        <v>14.7</v>
      </c>
      <c r="P141" s="1">
        <f t="shared" si="46"/>
        <v>44022.583143072676</v>
      </c>
      <c r="Q141" s="3">
        <f t="shared" si="47"/>
        <v>44022.583143072676</v>
      </c>
      <c r="R141" s="3" t="str">
        <f t="shared" si="48"/>
        <v>NE</v>
      </c>
      <c r="S141" s="37">
        <f>O141*$N$279</f>
        <v>4647.6547729560825</v>
      </c>
      <c r="T141" s="37">
        <f t="shared" si="41"/>
        <v>48670.23791602876</v>
      </c>
      <c r="U141" s="37">
        <f t="shared" si="42"/>
        <v>48670.23791602876</v>
      </c>
      <c r="V141" s="37" t="str">
        <f t="shared" si="43"/>
        <v>NE</v>
      </c>
      <c r="W141" s="37">
        <f>O141*$O$281</f>
        <v>145.69518875435199</v>
      </c>
      <c r="X141" s="37">
        <f t="shared" si="44"/>
        <v>48815.933104783115</v>
      </c>
      <c r="Y141" s="37">
        <f t="shared" si="45"/>
        <v>48815.933104783115</v>
      </c>
      <c r="Z141" s="43">
        <f t="shared" si="49"/>
        <v>0</v>
      </c>
      <c r="AA141" s="19"/>
      <c r="AB141" s="19"/>
    </row>
    <row r="142" spans="1:28" ht="55.5" hidden="1" customHeight="1" x14ac:dyDescent="0.2">
      <c r="A142" s="33">
        <v>46</v>
      </c>
      <c r="B142" s="42" t="s">
        <v>66</v>
      </c>
      <c r="C142" s="7">
        <v>570931</v>
      </c>
      <c r="D142" s="2" t="s">
        <v>67</v>
      </c>
      <c r="E142" s="2" t="s">
        <v>100</v>
      </c>
      <c r="F142" s="2">
        <v>6562208</v>
      </c>
      <c r="G142" s="2" t="s">
        <v>208</v>
      </c>
      <c r="H142" s="2" t="s">
        <v>232</v>
      </c>
      <c r="I142" s="2" t="s">
        <v>232</v>
      </c>
      <c r="J142" s="5" t="s">
        <v>307</v>
      </c>
      <c r="K142" s="4">
        <v>20000</v>
      </c>
      <c r="L142" s="4">
        <v>2090000</v>
      </c>
      <c r="M142" s="4">
        <v>2002000</v>
      </c>
      <c r="N142" s="4">
        <v>100000</v>
      </c>
      <c r="O142" s="48">
        <v>10</v>
      </c>
      <c r="P142" s="1">
        <f t="shared" si="46"/>
        <v>29947.335471478014</v>
      </c>
      <c r="Q142" s="3">
        <f t="shared" si="47"/>
        <v>29947.335471478014</v>
      </c>
      <c r="R142" s="3" t="str">
        <f t="shared" si="48"/>
        <v>NE</v>
      </c>
      <c r="S142" s="37">
        <f>O142*$N$279</f>
        <v>3161.6699135755662</v>
      </c>
      <c r="T142" s="37">
        <f t="shared" si="41"/>
        <v>33109.005385053577</v>
      </c>
      <c r="U142" s="37">
        <f t="shared" si="42"/>
        <v>33109.005385053577</v>
      </c>
      <c r="V142" s="37" t="str">
        <f t="shared" si="43"/>
        <v>NE</v>
      </c>
      <c r="W142" s="37">
        <f>O142*$O$281</f>
        <v>99.112373302280261</v>
      </c>
      <c r="X142" s="37">
        <f t="shared" si="44"/>
        <v>33208.11775835586</v>
      </c>
      <c r="Y142" s="37">
        <f t="shared" si="45"/>
        <v>33208.11775835586</v>
      </c>
      <c r="Z142" s="43">
        <f t="shared" si="49"/>
        <v>0</v>
      </c>
      <c r="AA142" s="19"/>
      <c r="AB142" s="19"/>
    </row>
    <row r="143" spans="1:28" ht="57.75" hidden="1" customHeight="1" x14ac:dyDescent="0.2">
      <c r="A143" s="33">
        <v>46</v>
      </c>
      <c r="B143" s="42" t="s">
        <v>66</v>
      </c>
      <c r="C143" s="7">
        <v>570931</v>
      </c>
      <c r="D143" s="2" t="s">
        <v>67</v>
      </c>
      <c r="E143" s="2" t="s">
        <v>100</v>
      </c>
      <c r="F143" s="2">
        <v>7055199</v>
      </c>
      <c r="G143" s="2" t="s">
        <v>208</v>
      </c>
      <c r="H143" s="2" t="s">
        <v>218</v>
      </c>
      <c r="I143" s="2" t="s">
        <v>218</v>
      </c>
      <c r="J143" s="5" t="s">
        <v>306</v>
      </c>
      <c r="K143" s="4">
        <v>0</v>
      </c>
      <c r="L143" s="4">
        <v>1901000</v>
      </c>
      <c r="M143" s="4">
        <v>2202000</v>
      </c>
      <c r="N143" s="4">
        <v>100000</v>
      </c>
      <c r="O143" s="48">
        <v>19.95</v>
      </c>
      <c r="P143" s="1">
        <f t="shared" si="46"/>
        <v>59744.934265598633</v>
      </c>
      <c r="Q143" s="3">
        <f t="shared" si="47"/>
        <v>59744.934265598633</v>
      </c>
      <c r="R143" s="3" t="str">
        <f t="shared" si="48"/>
        <v>NE</v>
      </c>
      <c r="S143" s="37">
        <f>O143*$N$279</f>
        <v>6307.5314775832549</v>
      </c>
      <c r="T143" s="37">
        <f t="shared" si="41"/>
        <v>66052.465743181892</v>
      </c>
      <c r="U143" s="37">
        <f t="shared" si="42"/>
        <v>66052.465743181892</v>
      </c>
      <c r="V143" s="37" t="str">
        <f t="shared" si="43"/>
        <v>NE</v>
      </c>
      <c r="W143" s="37">
        <f>O143*$O$281</f>
        <v>197.72918473804913</v>
      </c>
      <c r="X143" s="37">
        <f t="shared" si="44"/>
        <v>66250.194927919947</v>
      </c>
      <c r="Y143" s="37">
        <f t="shared" si="45"/>
        <v>66250.194927919947</v>
      </c>
      <c r="Z143" s="43">
        <f t="shared" si="49"/>
        <v>0</v>
      </c>
      <c r="AA143" s="19"/>
      <c r="AB143" s="19"/>
    </row>
    <row r="144" spans="1:28" ht="57.75" hidden="1" customHeight="1" x14ac:dyDescent="0.2">
      <c r="A144" s="33">
        <v>46</v>
      </c>
      <c r="B144" s="42" t="s">
        <v>66</v>
      </c>
      <c r="C144" s="7">
        <v>570931</v>
      </c>
      <c r="D144" s="2" t="s">
        <v>67</v>
      </c>
      <c r="E144" s="2" t="s">
        <v>100</v>
      </c>
      <c r="F144" s="2">
        <v>2925439</v>
      </c>
      <c r="G144" s="2" t="s">
        <v>208</v>
      </c>
      <c r="H144" s="2" t="s">
        <v>223</v>
      </c>
      <c r="I144" s="2" t="s">
        <v>223</v>
      </c>
      <c r="J144" s="5" t="s">
        <v>306</v>
      </c>
      <c r="K144" s="4">
        <v>0</v>
      </c>
      <c r="L144" s="4">
        <v>1561000</v>
      </c>
      <c r="M144" s="4">
        <v>1355000</v>
      </c>
      <c r="N144" s="4">
        <v>100000</v>
      </c>
      <c r="O144" s="48">
        <v>16.8</v>
      </c>
      <c r="P144" s="1">
        <f t="shared" si="46"/>
        <v>50311.523592083067</v>
      </c>
      <c r="Q144" s="3">
        <f t="shared" si="47"/>
        <v>50311.523592083067</v>
      </c>
      <c r="R144" s="3" t="str">
        <f t="shared" si="48"/>
        <v>NE</v>
      </c>
      <c r="S144" s="37">
        <f>O144*$N$279</f>
        <v>5311.6054548069515</v>
      </c>
      <c r="T144" s="37">
        <f t="shared" si="41"/>
        <v>55623.129046890019</v>
      </c>
      <c r="U144" s="37">
        <f t="shared" si="42"/>
        <v>55623.129046890019</v>
      </c>
      <c r="V144" s="37" t="str">
        <f t="shared" si="43"/>
        <v>NE</v>
      </c>
      <c r="W144" s="37">
        <f>O144*$O$281</f>
        <v>166.50878714783084</v>
      </c>
      <c r="X144" s="37">
        <f t="shared" si="44"/>
        <v>55789.637834037851</v>
      </c>
      <c r="Y144" s="37">
        <f t="shared" si="45"/>
        <v>55789.637834037851</v>
      </c>
      <c r="Z144" s="43">
        <f t="shared" si="49"/>
        <v>0</v>
      </c>
      <c r="AA144" s="19"/>
      <c r="AB144" s="19"/>
    </row>
    <row r="145" spans="1:28" ht="57.75" hidden="1" customHeight="1" x14ac:dyDescent="0.2">
      <c r="A145" s="33">
        <v>46</v>
      </c>
      <c r="B145" s="42" t="s">
        <v>66</v>
      </c>
      <c r="C145" s="7">
        <v>570931</v>
      </c>
      <c r="D145" s="2" t="s">
        <v>67</v>
      </c>
      <c r="E145" s="2" t="s">
        <v>100</v>
      </c>
      <c r="F145" s="2">
        <v>5625611</v>
      </c>
      <c r="G145" s="2" t="s">
        <v>208</v>
      </c>
      <c r="H145" s="2" t="s">
        <v>232</v>
      </c>
      <c r="I145" s="2" t="s">
        <v>232</v>
      </c>
      <c r="J145" s="5" t="s">
        <v>308</v>
      </c>
      <c r="K145" s="4">
        <v>20000</v>
      </c>
      <c r="L145" s="4">
        <v>1176000</v>
      </c>
      <c r="M145" s="4">
        <v>1509000</v>
      </c>
      <c r="N145" s="4">
        <v>100000</v>
      </c>
      <c r="O145" s="48">
        <v>26.25</v>
      </c>
      <c r="P145" s="1">
        <f t="shared" si="46"/>
        <v>78611.755612629786</v>
      </c>
      <c r="Q145" s="3">
        <f t="shared" si="47"/>
        <v>78611.755612629786</v>
      </c>
      <c r="R145" s="3" t="str">
        <f t="shared" si="48"/>
        <v>NE</v>
      </c>
      <c r="S145" s="37">
        <f>O145*$N$279</f>
        <v>8299.3835231358626</v>
      </c>
      <c r="T145" s="37">
        <f t="shared" si="41"/>
        <v>86911.139135765654</v>
      </c>
      <c r="U145" s="37">
        <f t="shared" si="42"/>
        <v>86911.139135765654</v>
      </c>
      <c r="V145" s="37" t="str">
        <f t="shared" si="43"/>
        <v>NE</v>
      </c>
      <c r="W145" s="37">
        <f>O145*$O$281</f>
        <v>260.16997991848569</v>
      </c>
      <c r="X145" s="37">
        <f t="shared" si="44"/>
        <v>87171.30911568414</v>
      </c>
      <c r="Y145" s="37">
        <f t="shared" si="45"/>
        <v>87171.30911568414</v>
      </c>
      <c r="Z145" s="43">
        <f>SUM(Y137:Y145)</f>
        <v>452128.52328001504</v>
      </c>
      <c r="AA145" s="45"/>
      <c r="AB145" s="19"/>
    </row>
    <row r="146" spans="1:28" ht="57.75" customHeight="1" x14ac:dyDescent="0.2">
      <c r="A146" s="33">
        <v>47</v>
      </c>
      <c r="B146" s="2" t="s">
        <v>631</v>
      </c>
      <c r="C146" s="102">
        <v>25454722</v>
      </c>
      <c r="D146" s="102" t="s">
        <v>637</v>
      </c>
      <c r="E146" s="102" t="s">
        <v>638</v>
      </c>
      <c r="F146" s="2">
        <v>3434327</v>
      </c>
      <c r="G146" s="2" t="s">
        <v>310</v>
      </c>
      <c r="H146" s="7" t="s">
        <v>209</v>
      </c>
      <c r="I146" s="2"/>
      <c r="J146" s="5"/>
      <c r="K146" s="4"/>
      <c r="L146" s="4"/>
      <c r="M146" s="4"/>
      <c r="N146" s="4">
        <v>0</v>
      </c>
      <c r="O146" s="48">
        <v>0</v>
      </c>
      <c r="P146" s="1">
        <f t="shared" si="46"/>
        <v>0</v>
      </c>
      <c r="Q146" s="3">
        <f t="shared" si="47"/>
        <v>0</v>
      </c>
      <c r="R146" s="3" t="str">
        <f t="shared" si="48"/>
        <v>NE</v>
      </c>
      <c r="S146" s="37">
        <f>O146*$N$279</f>
        <v>0</v>
      </c>
      <c r="T146" s="37">
        <f t="shared" si="41"/>
        <v>0</v>
      </c>
      <c r="U146" s="37">
        <f t="shared" si="42"/>
        <v>0</v>
      </c>
      <c r="V146" s="37" t="str">
        <f t="shared" si="43"/>
        <v>ANO</v>
      </c>
      <c r="W146" s="37"/>
      <c r="X146" s="37"/>
      <c r="Y146" s="37">
        <f>U146</f>
        <v>0</v>
      </c>
      <c r="Z146" s="43">
        <f>T146-U146</f>
        <v>0</v>
      </c>
      <c r="AA146" s="45"/>
      <c r="AB146" s="19"/>
    </row>
    <row r="147" spans="1:28" ht="57.75" customHeight="1" x14ac:dyDescent="0.2">
      <c r="A147" s="33">
        <v>48</v>
      </c>
      <c r="B147" s="2" t="s">
        <v>511</v>
      </c>
      <c r="C147" s="7">
        <v>26623064</v>
      </c>
      <c r="D147" s="2" t="s">
        <v>512</v>
      </c>
      <c r="E147" s="2" t="s">
        <v>513</v>
      </c>
      <c r="F147" s="2">
        <v>9864940</v>
      </c>
      <c r="G147" s="2" t="s">
        <v>208</v>
      </c>
      <c r="H147" s="2" t="s">
        <v>212</v>
      </c>
      <c r="I147" s="2" t="s">
        <v>514</v>
      </c>
      <c r="J147" s="8">
        <v>1</v>
      </c>
      <c r="K147" s="4">
        <v>40000</v>
      </c>
      <c r="L147" s="4">
        <v>4045390</v>
      </c>
      <c r="M147" s="4">
        <v>4469100</v>
      </c>
      <c r="N147" s="4">
        <v>136700</v>
      </c>
      <c r="O147" s="48">
        <v>14.95</v>
      </c>
      <c r="P147" s="1">
        <f t="shared" si="46"/>
        <v>44771.266529859626</v>
      </c>
      <c r="Q147" s="3">
        <f t="shared" si="47"/>
        <v>44771.266529859626</v>
      </c>
      <c r="R147" s="3" t="str">
        <f t="shared" si="48"/>
        <v>NE</v>
      </c>
      <c r="S147" s="37">
        <f>O147*$N$279</f>
        <v>4726.6965207954718</v>
      </c>
      <c r="T147" s="37">
        <f t="shared" si="41"/>
        <v>49497.963050655097</v>
      </c>
      <c r="U147" s="37">
        <f t="shared" si="42"/>
        <v>49497.963050655097</v>
      </c>
      <c r="V147" s="37" t="str">
        <f t="shared" si="43"/>
        <v>NE</v>
      </c>
      <c r="W147" s="37">
        <f>O147*$O$281</f>
        <v>148.17299808690899</v>
      </c>
      <c r="X147" s="37">
        <f t="shared" ref="X147:X155" si="50">U147+W147</f>
        <v>49646.136048742002</v>
      </c>
      <c r="Y147" s="37">
        <f t="shared" ref="Y147:Y155" si="51">IF(X147&lt;N147,X147,N147)</f>
        <v>49646.136048742002</v>
      </c>
      <c r="Z147" s="132">
        <f>SUM(Y147:Y150)</f>
        <v>176003.02411928604</v>
      </c>
      <c r="AA147" s="19"/>
      <c r="AB147" s="19"/>
    </row>
    <row r="148" spans="1:28" ht="57.75" customHeight="1" x14ac:dyDescent="0.2">
      <c r="A148" s="33">
        <v>48</v>
      </c>
      <c r="B148" s="2" t="s">
        <v>511</v>
      </c>
      <c r="C148" s="7">
        <v>26623064</v>
      </c>
      <c r="D148" s="2" t="s">
        <v>512</v>
      </c>
      <c r="E148" s="2" t="s">
        <v>513</v>
      </c>
      <c r="F148" s="2">
        <v>7472903</v>
      </c>
      <c r="G148" s="2" t="s">
        <v>208</v>
      </c>
      <c r="H148" s="2" t="s">
        <v>214</v>
      </c>
      <c r="I148" s="2" t="s">
        <v>515</v>
      </c>
      <c r="J148" s="8">
        <v>1</v>
      </c>
      <c r="K148" s="4">
        <v>0</v>
      </c>
      <c r="L148" s="4">
        <v>1083700</v>
      </c>
      <c r="M148" s="4">
        <v>1733000</v>
      </c>
      <c r="N148" s="4">
        <v>73500</v>
      </c>
      <c r="O148" s="48">
        <v>10</v>
      </c>
      <c r="P148" s="1">
        <f t="shared" si="46"/>
        <v>29947.335471478014</v>
      </c>
      <c r="Q148" s="3">
        <f t="shared" si="47"/>
        <v>29947.335471478014</v>
      </c>
      <c r="R148" s="3" t="str">
        <f t="shared" si="48"/>
        <v>NE</v>
      </c>
      <c r="S148" s="37">
        <f>O148*$N$279</f>
        <v>3161.6699135755662</v>
      </c>
      <c r="T148" s="37">
        <f t="shared" si="41"/>
        <v>33109.005385053577</v>
      </c>
      <c r="U148" s="37">
        <f t="shared" si="42"/>
        <v>33109.005385053577</v>
      </c>
      <c r="V148" s="37" t="str">
        <f t="shared" si="43"/>
        <v>NE</v>
      </c>
      <c r="W148" s="37">
        <f>O148*$O$281</f>
        <v>99.112373302280261</v>
      </c>
      <c r="X148" s="37">
        <f t="shared" si="50"/>
        <v>33208.11775835586</v>
      </c>
      <c r="Y148" s="37">
        <f t="shared" si="51"/>
        <v>33208.11775835586</v>
      </c>
      <c r="Z148" s="134"/>
      <c r="AA148" s="19"/>
      <c r="AB148" s="19"/>
    </row>
    <row r="149" spans="1:28" ht="57.75" customHeight="1" x14ac:dyDescent="0.2">
      <c r="A149" s="33">
        <v>48</v>
      </c>
      <c r="B149" s="2" t="s">
        <v>511</v>
      </c>
      <c r="C149" s="7">
        <v>26623064</v>
      </c>
      <c r="D149" s="2" t="s">
        <v>512</v>
      </c>
      <c r="E149" s="2" t="s">
        <v>513</v>
      </c>
      <c r="F149" s="2">
        <v>2284277</v>
      </c>
      <c r="G149" s="2" t="s">
        <v>208</v>
      </c>
      <c r="H149" s="2" t="s">
        <v>209</v>
      </c>
      <c r="I149" s="2" t="s">
        <v>516</v>
      </c>
      <c r="J149" s="8">
        <v>1</v>
      </c>
      <c r="K149" s="4">
        <v>0</v>
      </c>
      <c r="L149" s="4">
        <v>1453200</v>
      </c>
      <c r="M149" s="4">
        <v>3063680</v>
      </c>
      <c r="N149" s="4">
        <v>118200</v>
      </c>
      <c r="O149" s="48">
        <v>14.3</v>
      </c>
      <c r="P149" s="1">
        <f t="shared" si="46"/>
        <v>42824.68972421356</v>
      </c>
      <c r="Q149" s="3">
        <f t="shared" si="47"/>
        <v>42824.68972421356</v>
      </c>
      <c r="R149" s="3" t="str">
        <f t="shared" si="48"/>
        <v>NE</v>
      </c>
      <c r="S149" s="37">
        <f>O149*$N$279</f>
        <v>4521.1879764130599</v>
      </c>
      <c r="T149" s="37">
        <f t="shared" si="41"/>
        <v>47345.877700626617</v>
      </c>
      <c r="U149" s="37">
        <f t="shared" si="42"/>
        <v>47345.877700626617</v>
      </c>
      <c r="V149" s="37" t="str">
        <f t="shared" si="43"/>
        <v>NE</v>
      </c>
      <c r="W149" s="37">
        <f>O149*$O$281</f>
        <v>141.73069382226078</v>
      </c>
      <c r="X149" s="37">
        <f t="shared" si="50"/>
        <v>47487.608394448878</v>
      </c>
      <c r="Y149" s="37">
        <f t="shared" si="51"/>
        <v>47487.608394448878</v>
      </c>
      <c r="Z149" s="134"/>
      <c r="AA149" s="19"/>
      <c r="AB149" s="19"/>
    </row>
    <row r="150" spans="1:28" ht="57.75" customHeight="1" x14ac:dyDescent="0.2">
      <c r="A150" s="33">
        <v>48</v>
      </c>
      <c r="B150" s="2" t="s">
        <v>511</v>
      </c>
      <c r="C150" s="7">
        <v>26623064</v>
      </c>
      <c r="D150" s="2" t="s">
        <v>512</v>
      </c>
      <c r="E150" s="2" t="s">
        <v>513</v>
      </c>
      <c r="F150" s="2">
        <v>4334040</v>
      </c>
      <c r="G150" s="2" t="s">
        <v>208</v>
      </c>
      <c r="H150" s="2" t="s">
        <v>244</v>
      </c>
      <c r="I150" s="2" t="s">
        <v>517</v>
      </c>
      <c r="J150" s="8">
        <v>1</v>
      </c>
      <c r="K150" s="4">
        <v>70000</v>
      </c>
      <c r="L150" s="4">
        <v>2640400</v>
      </c>
      <c r="M150" s="4">
        <v>3003732</v>
      </c>
      <c r="N150" s="4">
        <v>115200</v>
      </c>
      <c r="O150" s="48">
        <v>13.75</v>
      </c>
      <c r="P150" s="1">
        <f t="shared" si="46"/>
        <v>41177.586273282272</v>
      </c>
      <c r="Q150" s="3">
        <f t="shared" si="47"/>
        <v>41177.586273282272</v>
      </c>
      <c r="R150" s="3" t="str">
        <f t="shared" si="48"/>
        <v>NE</v>
      </c>
      <c r="S150" s="37">
        <f>O150*$N$279</f>
        <v>4347.2961311664039</v>
      </c>
      <c r="T150" s="37">
        <f t="shared" si="41"/>
        <v>45524.882404448676</v>
      </c>
      <c r="U150" s="37">
        <f t="shared" si="42"/>
        <v>45524.882404448676</v>
      </c>
      <c r="V150" s="37" t="str">
        <f t="shared" si="43"/>
        <v>NE</v>
      </c>
      <c r="W150" s="37">
        <f>O150*$O$281</f>
        <v>136.27951329063535</v>
      </c>
      <c r="X150" s="37">
        <f t="shared" si="50"/>
        <v>45661.161917739308</v>
      </c>
      <c r="Y150" s="37">
        <f t="shared" si="51"/>
        <v>45661.161917739308</v>
      </c>
      <c r="Z150" s="133"/>
      <c r="AA150" s="19"/>
      <c r="AB150" s="19"/>
    </row>
    <row r="151" spans="1:28" ht="57.75" customHeight="1" x14ac:dyDescent="0.2">
      <c r="A151" s="33">
        <v>49</v>
      </c>
      <c r="B151" s="2" t="s">
        <v>326</v>
      </c>
      <c r="C151" s="7">
        <v>1181491</v>
      </c>
      <c r="D151" s="2" t="s">
        <v>327</v>
      </c>
      <c r="E151" s="14" t="s">
        <v>142</v>
      </c>
      <c r="F151" s="14">
        <v>9338405</v>
      </c>
      <c r="G151" s="14" t="s">
        <v>208</v>
      </c>
      <c r="H151" s="2" t="s">
        <v>211</v>
      </c>
      <c r="I151" s="2" t="s">
        <v>328</v>
      </c>
      <c r="J151" s="5">
        <v>3</v>
      </c>
      <c r="K151" s="4">
        <v>287601</v>
      </c>
      <c r="L151" s="4">
        <v>1250622</v>
      </c>
      <c r="M151" s="4">
        <v>1434892</v>
      </c>
      <c r="N151" s="4">
        <v>111220</v>
      </c>
      <c r="O151" s="48">
        <v>13.75</v>
      </c>
      <c r="P151" s="1">
        <f t="shared" si="46"/>
        <v>41177.586273282272</v>
      </c>
      <c r="Q151" s="3">
        <f t="shared" si="47"/>
        <v>41177.586273282272</v>
      </c>
      <c r="R151" s="3" t="str">
        <f t="shared" si="48"/>
        <v>NE</v>
      </c>
      <c r="S151" s="37">
        <f>O151*$N$279</f>
        <v>4347.2961311664039</v>
      </c>
      <c r="T151" s="37">
        <f t="shared" si="41"/>
        <v>45524.882404448676</v>
      </c>
      <c r="U151" s="37">
        <f t="shared" si="42"/>
        <v>45524.882404448676</v>
      </c>
      <c r="V151" s="37" t="str">
        <f t="shared" si="43"/>
        <v>NE</v>
      </c>
      <c r="W151" s="37">
        <f>O151*$O$281</f>
        <v>136.27951329063535</v>
      </c>
      <c r="X151" s="37">
        <f t="shared" si="50"/>
        <v>45661.161917739308</v>
      </c>
      <c r="Y151" s="37">
        <f t="shared" si="51"/>
        <v>45661.161917739308</v>
      </c>
      <c r="Z151" s="43">
        <f>Y151</f>
        <v>45661.161917739308</v>
      </c>
      <c r="AA151" s="19"/>
      <c r="AB151" s="19"/>
    </row>
    <row r="152" spans="1:28" ht="57.75" customHeight="1" x14ac:dyDescent="0.2">
      <c r="A152" s="33">
        <v>50</v>
      </c>
      <c r="B152" s="2" t="s">
        <v>432</v>
      </c>
      <c r="C152" s="7">
        <v>26648661</v>
      </c>
      <c r="D152" s="2" t="s">
        <v>433</v>
      </c>
      <c r="E152" s="14" t="s">
        <v>11</v>
      </c>
      <c r="F152" s="14">
        <v>806136</v>
      </c>
      <c r="G152" s="14" t="s">
        <v>208</v>
      </c>
      <c r="H152" s="2" t="s">
        <v>641</v>
      </c>
      <c r="I152" s="2" t="s">
        <v>434</v>
      </c>
      <c r="J152" s="5">
        <v>0.1</v>
      </c>
      <c r="K152" s="4">
        <v>120000</v>
      </c>
      <c r="L152" s="4">
        <v>1714000</v>
      </c>
      <c r="M152" s="4">
        <v>1832158</v>
      </c>
      <c r="N152" s="4">
        <v>100000</v>
      </c>
      <c r="O152" s="48">
        <v>22.5</v>
      </c>
      <c r="P152" s="1">
        <f t="shared" si="46"/>
        <v>67381.504810825529</v>
      </c>
      <c r="Q152" s="3">
        <f t="shared" si="47"/>
        <v>67381.504810825529</v>
      </c>
      <c r="R152" s="3" t="str">
        <f t="shared" si="48"/>
        <v>NE</v>
      </c>
      <c r="S152" s="37">
        <f>O152*$N$279</f>
        <v>7113.7573055450248</v>
      </c>
      <c r="T152" s="37">
        <f t="shared" si="41"/>
        <v>74495.262116370548</v>
      </c>
      <c r="U152" s="37">
        <f t="shared" si="42"/>
        <v>74495.262116370548</v>
      </c>
      <c r="V152" s="37" t="str">
        <f t="shared" si="43"/>
        <v>NE</v>
      </c>
      <c r="W152" s="37">
        <f>O152*$O$281</f>
        <v>223.00283993013059</v>
      </c>
      <c r="X152" s="37">
        <f t="shared" si="50"/>
        <v>74718.264956300685</v>
      </c>
      <c r="Y152" s="37">
        <f t="shared" si="51"/>
        <v>74718.264956300685</v>
      </c>
      <c r="Z152" s="43">
        <f>Y152</f>
        <v>74718.264956300685</v>
      </c>
      <c r="AA152" s="19"/>
      <c r="AB152" s="19"/>
    </row>
    <row r="153" spans="1:28" ht="51" x14ac:dyDescent="0.2">
      <c r="A153" s="33">
        <v>51</v>
      </c>
      <c r="B153" s="2" t="s">
        <v>435</v>
      </c>
      <c r="C153" s="7">
        <v>26661306</v>
      </c>
      <c r="D153" s="2" t="s">
        <v>436</v>
      </c>
      <c r="E153" s="14" t="s">
        <v>72</v>
      </c>
      <c r="F153" s="14">
        <v>9609378</v>
      </c>
      <c r="G153" s="14" t="s">
        <v>208</v>
      </c>
      <c r="H153" s="2" t="s">
        <v>437</v>
      </c>
      <c r="I153" s="2" t="s">
        <v>438</v>
      </c>
      <c r="J153" s="5" t="s">
        <v>439</v>
      </c>
      <c r="K153" s="4">
        <v>50000</v>
      </c>
      <c r="L153" s="4">
        <v>1128000</v>
      </c>
      <c r="M153" s="4">
        <v>1375396</v>
      </c>
      <c r="N153" s="4">
        <v>119000</v>
      </c>
      <c r="O153" s="48">
        <v>20</v>
      </c>
      <c r="P153" s="1">
        <f t="shared" si="46"/>
        <v>59894.670942956029</v>
      </c>
      <c r="Q153" s="3">
        <f t="shared" si="47"/>
        <v>59894.670942956029</v>
      </c>
      <c r="R153" s="3" t="str">
        <f t="shared" si="48"/>
        <v>NE</v>
      </c>
      <c r="S153" s="37">
        <f>O153*$N$279</f>
        <v>6323.3398271511323</v>
      </c>
      <c r="T153" s="37">
        <f t="shared" si="41"/>
        <v>66218.010770107154</v>
      </c>
      <c r="U153" s="37">
        <f t="shared" si="42"/>
        <v>66218.010770107154</v>
      </c>
      <c r="V153" s="37" t="str">
        <f t="shared" si="43"/>
        <v>NE</v>
      </c>
      <c r="W153" s="37">
        <f>O153*$O$281</f>
        <v>198.22474660456052</v>
      </c>
      <c r="X153" s="37">
        <f t="shared" si="50"/>
        <v>66416.23551671172</v>
      </c>
      <c r="Y153" s="37">
        <f t="shared" si="51"/>
        <v>66416.23551671172</v>
      </c>
      <c r="Z153" s="132">
        <f>SUM(Y153:Y154)</f>
        <v>83020.29439588965</v>
      </c>
      <c r="AA153" s="19"/>
      <c r="AB153" s="19"/>
    </row>
    <row r="154" spans="1:28" ht="51" x14ac:dyDescent="0.2">
      <c r="A154" s="33">
        <v>51</v>
      </c>
      <c r="B154" s="2" t="s">
        <v>435</v>
      </c>
      <c r="C154" s="7">
        <v>26661306</v>
      </c>
      <c r="D154" s="2" t="s">
        <v>436</v>
      </c>
      <c r="E154" s="14" t="s">
        <v>72</v>
      </c>
      <c r="F154" s="14">
        <v>9964947</v>
      </c>
      <c r="G154" s="14" t="s">
        <v>208</v>
      </c>
      <c r="H154" s="2" t="s">
        <v>214</v>
      </c>
      <c r="I154" s="2" t="s">
        <v>440</v>
      </c>
      <c r="J154" s="5" t="s">
        <v>441</v>
      </c>
      <c r="K154" s="4">
        <v>30000</v>
      </c>
      <c r="L154" s="4">
        <v>879980</v>
      </c>
      <c r="M154" s="4">
        <v>1442464</v>
      </c>
      <c r="N154" s="4">
        <v>148500</v>
      </c>
      <c r="O154" s="48">
        <v>5</v>
      </c>
      <c r="P154" s="1">
        <f t="shared" si="46"/>
        <v>14973.667735739007</v>
      </c>
      <c r="Q154" s="3">
        <f t="shared" si="47"/>
        <v>14973.667735739007</v>
      </c>
      <c r="R154" s="3" t="str">
        <f t="shared" si="48"/>
        <v>NE</v>
      </c>
      <c r="S154" s="37">
        <f>O154*$N$279</f>
        <v>1580.8349567877831</v>
      </c>
      <c r="T154" s="37">
        <f t="shared" si="41"/>
        <v>16554.502692526788</v>
      </c>
      <c r="U154" s="37">
        <f t="shared" si="42"/>
        <v>16554.502692526788</v>
      </c>
      <c r="V154" s="37" t="str">
        <f t="shared" si="43"/>
        <v>NE</v>
      </c>
      <c r="W154" s="37">
        <f>O154*$O$281</f>
        <v>49.556186651140131</v>
      </c>
      <c r="X154" s="37">
        <f t="shared" si="50"/>
        <v>16604.05887917793</v>
      </c>
      <c r="Y154" s="37">
        <f t="shared" si="51"/>
        <v>16604.05887917793</v>
      </c>
      <c r="Z154" s="133"/>
      <c r="AA154" s="19"/>
      <c r="AB154" s="19"/>
    </row>
    <row r="155" spans="1:28" ht="25.5" x14ac:dyDescent="0.2">
      <c r="A155" s="33">
        <v>52</v>
      </c>
      <c r="B155" s="2" t="s">
        <v>540</v>
      </c>
      <c r="C155" s="7">
        <v>26671921</v>
      </c>
      <c r="D155" s="2" t="s">
        <v>541</v>
      </c>
      <c r="E155" s="2" t="s">
        <v>53</v>
      </c>
      <c r="F155" s="2">
        <v>3687948</v>
      </c>
      <c r="G155" s="14" t="s">
        <v>208</v>
      </c>
      <c r="H155" s="7" t="s">
        <v>542</v>
      </c>
      <c r="I155" s="7" t="s">
        <v>543</v>
      </c>
      <c r="J155" s="5" t="s">
        <v>544</v>
      </c>
      <c r="K155" s="4">
        <v>50000</v>
      </c>
      <c r="L155" s="4">
        <v>1153990</v>
      </c>
      <c r="M155" s="4">
        <v>1681000</v>
      </c>
      <c r="N155" s="4">
        <v>279900</v>
      </c>
      <c r="O155" s="70">
        <v>11.25</v>
      </c>
      <c r="P155" s="1">
        <f t="shared" si="46"/>
        <v>33690.752405412764</v>
      </c>
      <c r="Q155" s="3">
        <f t="shared" si="47"/>
        <v>33690.752405412764</v>
      </c>
      <c r="R155" s="3" t="str">
        <f t="shared" si="48"/>
        <v>NE</v>
      </c>
      <c r="S155" s="37">
        <f>O155*$N$279</f>
        <v>3556.8786527725124</v>
      </c>
      <c r="T155" s="37">
        <f t="shared" si="41"/>
        <v>37247.631058185274</v>
      </c>
      <c r="U155" s="37">
        <f t="shared" si="42"/>
        <v>37247.631058185274</v>
      </c>
      <c r="V155" s="37" t="str">
        <f t="shared" si="43"/>
        <v>NE</v>
      </c>
      <c r="W155" s="37">
        <f>O155*$O$281</f>
        <v>111.5014199650653</v>
      </c>
      <c r="X155" s="37">
        <f t="shared" si="50"/>
        <v>37359.132478150343</v>
      </c>
      <c r="Y155" s="37">
        <f t="shared" si="51"/>
        <v>37359.132478150343</v>
      </c>
      <c r="Z155" s="43">
        <f>Y155</f>
        <v>37359.132478150343</v>
      </c>
      <c r="AA155" s="19"/>
      <c r="AB155" s="19"/>
    </row>
    <row r="156" spans="1:28" ht="51" hidden="1" x14ac:dyDescent="0.2">
      <c r="A156" s="33">
        <v>53</v>
      </c>
      <c r="B156" s="93" t="s">
        <v>418</v>
      </c>
      <c r="C156" s="7">
        <v>65650701</v>
      </c>
      <c r="D156" s="2" t="s">
        <v>419</v>
      </c>
      <c r="E156" s="2" t="s">
        <v>12</v>
      </c>
      <c r="F156" s="2">
        <v>4903149</v>
      </c>
      <c r="G156" s="2" t="s">
        <v>208</v>
      </c>
      <c r="H156" s="7" t="s">
        <v>231</v>
      </c>
      <c r="I156" s="7" t="s">
        <v>420</v>
      </c>
      <c r="J156" s="5" t="s">
        <v>421</v>
      </c>
      <c r="K156" s="4">
        <v>20000</v>
      </c>
      <c r="L156" s="4">
        <v>1999754</v>
      </c>
      <c r="M156" s="4">
        <v>2590440</v>
      </c>
      <c r="N156" s="4">
        <v>20000</v>
      </c>
      <c r="O156" s="48">
        <v>7.5</v>
      </c>
      <c r="P156" s="1">
        <f t="shared" si="46"/>
        <v>22460.501603608511</v>
      </c>
      <c r="Q156" s="3">
        <f t="shared" si="47"/>
        <v>20000</v>
      </c>
      <c r="R156" s="3" t="str">
        <f t="shared" si="48"/>
        <v>ANO</v>
      </c>
      <c r="S156" s="37">
        <v>0</v>
      </c>
      <c r="T156" s="37">
        <f>S156+Q156</f>
        <v>20000</v>
      </c>
      <c r="U156" s="37">
        <f>T156</f>
        <v>20000</v>
      </c>
      <c r="V156" s="37"/>
      <c r="W156" s="37">
        <v>0</v>
      </c>
      <c r="X156" s="37"/>
      <c r="Y156" s="37">
        <f>U156</f>
        <v>20000</v>
      </c>
      <c r="Z156" s="43"/>
      <c r="AA156" s="19"/>
      <c r="AB156" s="19"/>
    </row>
    <row r="157" spans="1:28" ht="57.75" hidden="1" customHeight="1" x14ac:dyDescent="0.2">
      <c r="A157" s="33">
        <v>53</v>
      </c>
      <c r="B157" s="93" t="s">
        <v>418</v>
      </c>
      <c r="C157" s="7"/>
      <c r="D157" s="2"/>
      <c r="E157" s="2"/>
      <c r="F157" s="2">
        <v>9813289</v>
      </c>
      <c r="G157" s="2" t="s">
        <v>208</v>
      </c>
      <c r="H157" s="7" t="s">
        <v>214</v>
      </c>
      <c r="I157" s="7" t="s">
        <v>422</v>
      </c>
      <c r="J157" s="5" t="s">
        <v>423</v>
      </c>
      <c r="K157" s="4">
        <v>20000</v>
      </c>
      <c r="L157" s="4">
        <v>1881109</v>
      </c>
      <c r="M157" s="4">
        <v>2369876</v>
      </c>
      <c r="N157" s="4">
        <v>20000</v>
      </c>
      <c r="O157" s="48">
        <v>7.5</v>
      </c>
      <c r="P157" s="1">
        <f t="shared" si="46"/>
        <v>22460.501603608511</v>
      </c>
      <c r="Q157" s="3">
        <f t="shared" si="47"/>
        <v>20000</v>
      </c>
      <c r="R157" s="3" t="str">
        <f t="shared" si="48"/>
        <v>ANO</v>
      </c>
      <c r="S157" s="37">
        <v>0</v>
      </c>
      <c r="T157" s="37">
        <f>S157+Q157</f>
        <v>20000</v>
      </c>
      <c r="U157" s="37">
        <f>T157</f>
        <v>20000</v>
      </c>
      <c r="V157" s="37"/>
      <c r="W157" s="37">
        <v>0</v>
      </c>
      <c r="X157" s="37"/>
      <c r="Y157" s="37">
        <f>U157</f>
        <v>20000</v>
      </c>
      <c r="Z157" s="43"/>
      <c r="AA157" s="12"/>
      <c r="AB157" s="12"/>
    </row>
    <row r="158" spans="1:28" ht="57.75" hidden="1" customHeight="1" x14ac:dyDescent="0.2">
      <c r="A158" s="33">
        <v>53</v>
      </c>
      <c r="B158" s="93" t="s">
        <v>418</v>
      </c>
      <c r="C158" s="7"/>
      <c r="D158" s="2"/>
      <c r="E158" s="2"/>
      <c r="F158" s="2">
        <v>5486070</v>
      </c>
      <c r="G158" s="2" t="s">
        <v>208</v>
      </c>
      <c r="H158" s="7" t="s">
        <v>231</v>
      </c>
      <c r="I158" s="7" t="s">
        <v>424</v>
      </c>
      <c r="J158" s="5" t="s">
        <v>425</v>
      </c>
      <c r="K158" s="4">
        <v>50000</v>
      </c>
      <c r="L158" s="4">
        <v>1357656</v>
      </c>
      <c r="M158" s="4">
        <v>2158580</v>
      </c>
      <c r="N158" s="4">
        <v>50000</v>
      </c>
      <c r="O158" s="48">
        <v>13.75</v>
      </c>
      <c r="P158" s="1">
        <f t="shared" si="46"/>
        <v>41177.586273282272</v>
      </c>
      <c r="Q158" s="3">
        <f t="shared" si="47"/>
        <v>41177.586273282272</v>
      </c>
      <c r="R158" s="3" t="str">
        <f t="shared" si="48"/>
        <v>NE</v>
      </c>
      <c r="S158" s="37">
        <f>O158*$N$279</f>
        <v>4347.2961311664039</v>
      </c>
      <c r="T158" s="37">
        <f>Q158+S158</f>
        <v>45524.882404448676</v>
      </c>
      <c r="U158" s="37">
        <f>IF(T158&lt;N158,T158,N158)</f>
        <v>45524.882404448676</v>
      </c>
      <c r="V158" s="37" t="str">
        <f>IF(U158&lt;N158,"NE","ANO")</f>
        <v>NE</v>
      </c>
      <c r="W158" s="37">
        <f>O158*$O$281</f>
        <v>136.27951329063535</v>
      </c>
      <c r="X158" s="37">
        <f>U158+W158</f>
        <v>45661.161917739308</v>
      </c>
      <c r="Y158" s="37">
        <f>IF(X158&lt;N158,X158,N158)</f>
        <v>45661.161917739308</v>
      </c>
      <c r="Z158" s="43">
        <f>T158-U158</f>
        <v>0</v>
      </c>
      <c r="AA158" s="12"/>
      <c r="AB158" s="12"/>
    </row>
    <row r="159" spans="1:28" ht="57.75" hidden="1" customHeight="1" x14ac:dyDescent="0.2">
      <c r="A159" s="33">
        <v>53</v>
      </c>
      <c r="B159" s="93" t="s">
        <v>418</v>
      </c>
      <c r="C159" s="7"/>
      <c r="D159" s="2"/>
      <c r="E159" s="2"/>
      <c r="F159" s="2">
        <v>4617622</v>
      </c>
      <c r="G159" s="2" t="s">
        <v>208</v>
      </c>
      <c r="H159" s="7" t="s">
        <v>231</v>
      </c>
      <c r="I159" s="7" t="s">
        <v>426</v>
      </c>
      <c r="J159" s="5" t="s">
        <v>427</v>
      </c>
      <c r="K159" s="4">
        <v>30000</v>
      </c>
      <c r="L159" s="4">
        <v>1230181</v>
      </c>
      <c r="M159" s="4">
        <v>2281120</v>
      </c>
      <c r="N159" s="4">
        <v>30000</v>
      </c>
      <c r="O159" s="48">
        <v>7.5</v>
      </c>
      <c r="P159" s="1">
        <f t="shared" si="46"/>
        <v>22460.501603608511</v>
      </c>
      <c r="Q159" s="3">
        <f t="shared" si="47"/>
        <v>22460.501603608511</v>
      </c>
      <c r="R159" s="3" t="str">
        <f t="shared" si="48"/>
        <v>NE</v>
      </c>
      <c r="S159" s="37">
        <f>O159*$N$279</f>
        <v>2371.2524351816746</v>
      </c>
      <c r="T159" s="37">
        <f>Q159+S159</f>
        <v>24831.754038790186</v>
      </c>
      <c r="U159" s="37">
        <f>IF(T159&lt;N159,T159,N159)</f>
        <v>24831.754038790186</v>
      </c>
      <c r="V159" s="37" t="str">
        <f>IF(U159&lt;N159,"NE","ANO")</f>
        <v>NE</v>
      </c>
      <c r="W159" s="37">
        <f>O159*$O$281</f>
        <v>74.334279976710192</v>
      </c>
      <c r="X159" s="37">
        <f>U159+W159</f>
        <v>24906.088318766895</v>
      </c>
      <c r="Y159" s="37">
        <f>IF(X159&lt;N159,X159,N159)</f>
        <v>24906.088318766895</v>
      </c>
      <c r="Z159" s="43">
        <f>T159-U159</f>
        <v>0</v>
      </c>
      <c r="AA159" s="12"/>
      <c r="AB159" s="12"/>
    </row>
    <row r="160" spans="1:28" ht="57.75" hidden="1" customHeight="1" x14ac:dyDescent="0.2">
      <c r="A160" s="33">
        <v>53</v>
      </c>
      <c r="B160" s="93" t="s">
        <v>418</v>
      </c>
      <c r="C160" s="7"/>
      <c r="D160" s="2"/>
      <c r="E160" s="2"/>
      <c r="F160" s="2">
        <v>6987486</v>
      </c>
      <c r="G160" s="2" t="s">
        <v>208</v>
      </c>
      <c r="H160" s="7" t="s">
        <v>231</v>
      </c>
      <c r="I160" s="7" t="s">
        <v>428</v>
      </c>
      <c r="J160" s="5" t="s">
        <v>429</v>
      </c>
      <c r="K160" s="4">
        <v>15000</v>
      </c>
      <c r="L160" s="4">
        <v>1243321</v>
      </c>
      <c r="M160" s="4">
        <v>1858112</v>
      </c>
      <c r="N160" s="4">
        <v>15000</v>
      </c>
      <c r="O160" s="48">
        <v>13.75</v>
      </c>
      <c r="P160" s="1">
        <f t="shared" si="46"/>
        <v>41177.586273282272</v>
      </c>
      <c r="Q160" s="3">
        <f t="shared" si="47"/>
        <v>15000</v>
      </c>
      <c r="R160" s="3" t="str">
        <f t="shared" si="48"/>
        <v>ANO</v>
      </c>
      <c r="S160" s="37">
        <v>0</v>
      </c>
      <c r="T160" s="37">
        <f>S160+Q160</f>
        <v>15000</v>
      </c>
      <c r="U160" s="37">
        <f>T160</f>
        <v>15000</v>
      </c>
      <c r="V160" s="37"/>
      <c r="W160" s="37">
        <v>0</v>
      </c>
      <c r="X160" s="37"/>
      <c r="Y160" s="37">
        <f>U160</f>
        <v>15000</v>
      </c>
      <c r="Z160" s="43"/>
      <c r="AA160" s="12"/>
      <c r="AB160" s="12"/>
    </row>
    <row r="161" spans="1:28" ht="57.75" hidden="1" customHeight="1" x14ac:dyDescent="0.2">
      <c r="A161" s="33">
        <v>53</v>
      </c>
      <c r="B161" s="93" t="s">
        <v>418</v>
      </c>
      <c r="C161" s="7"/>
      <c r="D161" s="2"/>
      <c r="E161" s="2"/>
      <c r="F161" s="2">
        <v>4830342</v>
      </c>
      <c r="G161" s="2" t="s">
        <v>208</v>
      </c>
      <c r="H161" s="7" t="s">
        <v>211</v>
      </c>
      <c r="I161" s="7" t="s">
        <v>430</v>
      </c>
      <c r="J161" s="5" t="s">
        <v>431</v>
      </c>
      <c r="K161" s="4">
        <v>30000</v>
      </c>
      <c r="L161" s="4">
        <v>1322902</v>
      </c>
      <c r="M161" s="4">
        <v>1656992</v>
      </c>
      <c r="N161" s="4">
        <v>30000</v>
      </c>
      <c r="O161" s="48">
        <v>7.5</v>
      </c>
      <c r="P161" s="1">
        <f t="shared" si="46"/>
        <v>22460.501603608511</v>
      </c>
      <c r="Q161" s="3">
        <f t="shared" si="47"/>
        <v>22460.501603608511</v>
      </c>
      <c r="R161" s="3" t="str">
        <f t="shared" si="48"/>
        <v>NE</v>
      </c>
      <c r="S161" s="37">
        <f>O161*$N$279</f>
        <v>2371.2524351816746</v>
      </c>
      <c r="T161" s="37">
        <f>Q161+S161</f>
        <v>24831.754038790186</v>
      </c>
      <c r="U161" s="37">
        <f>IF(T161&lt;N161,T161,N161)</f>
        <v>24831.754038790186</v>
      </c>
      <c r="V161" s="37" t="str">
        <f>IF(U161&lt;N161,"NE","ANO")</f>
        <v>NE</v>
      </c>
      <c r="W161" s="37">
        <f>O161*$O$281</f>
        <v>74.334279976710192</v>
      </c>
      <c r="X161" s="37">
        <f>U161+W161</f>
        <v>24906.088318766895</v>
      </c>
      <c r="Y161" s="37">
        <f>IF(X161&lt;N161,X161,N161)</f>
        <v>24906.088318766895</v>
      </c>
      <c r="Z161" s="43">
        <f>SUM(Y156:Y161)</f>
        <v>150473.33855527311</v>
      </c>
      <c r="AA161" s="12"/>
      <c r="AB161" s="12"/>
    </row>
    <row r="162" spans="1:28" ht="101.25" customHeight="1" x14ac:dyDescent="0.2">
      <c r="A162" s="33">
        <v>54</v>
      </c>
      <c r="B162" s="2" t="s">
        <v>46</v>
      </c>
      <c r="C162" s="7">
        <v>2460912</v>
      </c>
      <c r="D162" s="2" t="s">
        <v>49</v>
      </c>
      <c r="E162" s="14" t="s">
        <v>47</v>
      </c>
      <c r="F162" s="14">
        <v>3643112</v>
      </c>
      <c r="G162" s="14" t="s">
        <v>208</v>
      </c>
      <c r="H162" s="2" t="s">
        <v>209</v>
      </c>
      <c r="I162" s="2" t="s">
        <v>209</v>
      </c>
      <c r="J162" s="5">
        <v>1</v>
      </c>
      <c r="K162" s="4">
        <v>0</v>
      </c>
      <c r="L162" s="4">
        <v>0</v>
      </c>
      <c r="M162" s="4">
        <v>783512</v>
      </c>
      <c r="N162" s="4">
        <v>235040</v>
      </c>
      <c r="O162" s="48">
        <v>18.7</v>
      </c>
      <c r="P162" s="1">
        <f t="shared" si="46"/>
        <v>56001.517331663883</v>
      </c>
      <c r="Q162" s="3">
        <f t="shared" si="47"/>
        <v>56001.517331663883</v>
      </c>
      <c r="R162" s="3" t="str">
        <f t="shared" si="48"/>
        <v>NE</v>
      </c>
      <c r="S162" s="37">
        <f>O162*$N$279</f>
        <v>5912.3227383863086</v>
      </c>
      <c r="T162" s="37">
        <f>Q162+S162</f>
        <v>61913.840070050195</v>
      </c>
      <c r="U162" s="37">
        <f>IF(T162&lt;N162,T162,N162)</f>
        <v>61913.840070050195</v>
      </c>
      <c r="V162" s="37" t="str">
        <f>IF(U162&lt;N162,"NE","ANO")</f>
        <v>NE</v>
      </c>
      <c r="W162" s="37">
        <f>O162*$O$281</f>
        <v>185.34013807526409</v>
      </c>
      <c r="X162" s="37">
        <f>U162+W162</f>
        <v>62099.180208125457</v>
      </c>
      <c r="Y162" s="37">
        <f>IF(X162&lt;N162,X162,N162)</f>
        <v>62099.180208125457</v>
      </c>
      <c r="Z162" s="43">
        <f>Y162</f>
        <v>62099.180208125457</v>
      </c>
      <c r="AA162" s="12"/>
      <c r="AB162" s="12"/>
    </row>
    <row r="163" spans="1:28" ht="105.75" customHeight="1" x14ac:dyDescent="0.2">
      <c r="A163" s="33">
        <v>55</v>
      </c>
      <c r="B163" s="2" t="s">
        <v>137</v>
      </c>
      <c r="C163" s="7">
        <v>70818134</v>
      </c>
      <c r="D163" s="2" t="s">
        <v>138</v>
      </c>
      <c r="E163" s="2" t="s">
        <v>139</v>
      </c>
      <c r="F163" s="2">
        <v>9806102</v>
      </c>
      <c r="G163" s="2" t="s">
        <v>208</v>
      </c>
      <c r="H163" s="2" t="s">
        <v>218</v>
      </c>
      <c r="I163" s="2" t="s">
        <v>218</v>
      </c>
      <c r="J163" s="5">
        <v>37</v>
      </c>
      <c r="K163" s="4">
        <v>40000</v>
      </c>
      <c r="L163" s="4">
        <v>2815000</v>
      </c>
      <c r="M163" s="4">
        <v>3881400</v>
      </c>
      <c r="N163" s="4">
        <v>150000</v>
      </c>
      <c r="O163" s="48">
        <v>22.5</v>
      </c>
      <c r="P163" s="1">
        <f t="shared" si="46"/>
        <v>67381.504810825529</v>
      </c>
      <c r="Q163" s="3">
        <f t="shared" si="47"/>
        <v>67381.504810825529</v>
      </c>
      <c r="R163" s="3" t="str">
        <f t="shared" si="48"/>
        <v>NE</v>
      </c>
      <c r="S163" s="37">
        <f>O163*$N$279</f>
        <v>7113.7573055450248</v>
      </c>
      <c r="T163" s="37">
        <f>Q163+S163</f>
        <v>74495.262116370548</v>
      </c>
      <c r="U163" s="37">
        <f>IF(T163&lt;N163,T163,N163)</f>
        <v>74495.262116370548</v>
      </c>
      <c r="V163" s="37" t="str">
        <f>IF(U163&lt;N163,"NE","ANO")</f>
        <v>NE</v>
      </c>
      <c r="W163" s="37">
        <f>O163*$O$281</f>
        <v>223.00283993013059</v>
      </c>
      <c r="X163" s="37">
        <f>U163+W163</f>
        <v>74718.264956300685</v>
      </c>
      <c r="Y163" s="37">
        <f>IF(X163&lt;N163,X163,N163)</f>
        <v>74718.264956300685</v>
      </c>
      <c r="Z163" s="132">
        <f>SUM(Y163:Y164)</f>
        <v>130507.90279033853</v>
      </c>
      <c r="AA163" s="19"/>
      <c r="AB163" s="12"/>
    </row>
    <row r="164" spans="1:28" ht="59.25" customHeight="1" x14ac:dyDescent="0.2">
      <c r="A164" s="33">
        <v>55</v>
      </c>
      <c r="B164" s="2" t="s">
        <v>137</v>
      </c>
      <c r="C164" s="7"/>
      <c r="D164" s="2"/>
      <c r="E164" s="2"/>
      <c r="F164" s="2">
        <v>7629312</v>
      </c>
      <c r="G164" s="2" t="s">
        <v>208</v>
      </c>
      <c r="H164" s="2" t="s">
        <v>233</v>
      </c>
      <c r="I164" s="2" t="s">
        <v>233</v>
      </c>
      <c r="J164" s="5">
        <v>28</v>
      </c>
      <c r="K164" s="4">
        <v>100000</v>
      </c>
      <c r="L164" s="4">
        <v>5494500</v>
      </c>
      <c r="M164" s="4">
        <v>6248980</v>
      </c>
      <c r="N164" s="4">
        <v>250000</v>
      </c>
      <c r="O164" s="48">
        <v>16.8</v>
      </c>
      <c r="P164" s="1">
        <f t="shared" si="46"/>
        <v>50311.523592083067</v>
      </c>
      <c r="Q164" s="3">
        <f t="shared" si="47"/>
        <v>50311.523592083067</v>
      </c>
      <c r="R164" s="3" t="str">
        <f t="shared" si="48"/>
        <v>NE</v>
      </c>
      <c r="S164" s="37">
        <f>O164*$N$279</f>
        <v>5311.6054548069515</v>
      </c>
      <c r="T164" s="37">
        <f>Q164+S164</f>
        <v>55623.129046890019</v>
      </c>
      <c r="U164" s="37">
        <f>IF(T164&lt;N164,T164,N164)</f>
        <v>55623.129046890019</v>
      </c>
      <c r="V164" s="37" t="str">
        <f>IF(U164&lt;N164,"NE","ANO")</f>
        <v>NE</v>
      </c>
      <c r="W164" s="37">
        <f>O164*$O$281</f>
        <v>166.50878714783084</v>
      </c>
      <c r="X164" s="37">
        <f>U164+W164</f>
        <v>55789.637834037851</v>
      </c>
      <c r="Y164" s="37">
        <f>IF(X164&lt;N164,X164,N164)</f>
        <v>55789.637834037851</v>
      </c>
      <c r="Z164" s="133"/>
      <c r="AA164" s="12"/>
      <c r="AB164" s="12"/>
    </row>
    <row r="165" spans="1:28" ht="45" hidden="1" customHeight="1" x14ac:dyDescent="0.2">
      <c r="A165" s="33">
        <v>56</v>
      </c>
      <c r="B165" s="42" t="s">
        <v>194</v>
      </c>
      <c r="C165" s="2">
        <v>70828920</v>
      </c>
      <c r="D165" s="2" t="s">
        <v>195</v>
      </c>
      <c r="E165" s="2" t="s">
        <v>72</v>
      </c>
      <c r="F165" s="2">
        <v>6239239</v>
      </c>
      <c r="G165" s="2" t="s">
        <v>208</v>
      </c>
      <c r="H165" s="7" t="s">
        <v>225</v>
      </c>
      <c r="I165" s="7" t="s">
        <v>289</v>
      </c>
      <c r="J165" s="5" t="s">
        <v>285</v>
      </c>
      <c r="K165" s="4">
        <v>60000</v>
      </c>
      <c r="L165" s="4">
        <v>3003069</v>
      </c>
      <c r="M165" s="4">
        <v>3005797</v>
      </c>
      <c r="N165" s="4">
        <v>80000</v>
      </c>
      <c r="O165" s="48">
        <v>16.8</v>
      </c>
      <c r="P165" s="1">
        <f t="shared" si="46"/>
        <v>50311.523592083067</v>
      </c>
      <c r="Q165" s="3">
        <f t="shared" si="47"/>
        <v>50311.523592083067</v>
      </c>
      <c r="R165" s="3" t="str">
        <f t="shared" si="48"/>
        <v>NE</v>
      </c>
      <c r="S165" s="37">
        <f>O165*$N$279</f>
        <v>5311.6054548069515</v>
      </c>
      <c r="T165" s="37">
        <f>Q165+S165</f>
        <v>55623.129046890019</v>
      </c>
      <c r="U165" s="37">
        <f>IF(T165&lt;N165,T165,N165)</f>
        <v>55623.129046890019</v>
      </c>
      <c r="V165" s="37" t="str">
        <f>IF(U165&lt;N165,"NE","ANO")</f>
        <v>NE</v>
      </c>
      <c r="W165" s="37">
        <f>O165*$O$281</f>
        <v>166.50878714783084</v>
      </c>
      <c r="X165" s="37">
        <f>U165+W165</f>
        <v>55789.637834037851</v>
      </c>
      <c r="Y165" s="37">
        <f>IF(X165&lt;N165,X165,N165)</f>
        <v>55789.637834037851</v>
      </c>
      <c r="Z165" s="43">
        <f>T165-U165</f>
        <v>0</v>
      </c>
      <c r="AA165" s="12"/>
      <c r="AB165" s="12"/>
    </row>
    <row r="166" spans="1:28" ht="54" hidden="1" customHeight="1" x14ac:dyDescent="0.2">
      <c r="A166" s="33">
        <v>56</v>
      </c>
      <c r="B166" s="42" t="s">
        <v>194</v>
      </c>
      <c r="C166" s="2">
        <v>70828920</v>
      </c>
      <c r="D166" s="2" t="s">
        <v>195</v>
      </c>
      <c r="E166" s="2" t="s">
        <v>72</v>
      </c>
      <c r="F166" s="2">
        <v>7323829</v>
      </c>
      <c r="G166" s="2" t="s">
        <v>208</v>
      </c>
      <c r="H166" s="7" t="s">
        <v>260</v>
      </c>
      <c r="I166" s="7" t="s">
        <v>260</v>
      </c>
      <c r="J166" s="5">
        <v>3</v>
      </c>
      <c r="K166" s="4">
        <v>0</v>
      </c>
      <c r="L166" s="4">
        <v>733000</v>
      </c>
      <c r="M166" s="4">
        <v>1065344</v>
      </c>
      <c r="N166" s="4">
        <v>25000</v>
      </c>
      <c r="O166" s="48">
        <v>10.35</v>
      </c>
      <c r="P166" s="1">
        <f t="shared" si="46"/>
        <v>30995.492212979741</v>
      </c>
      <c r="Q166" s="3">
        <f t="shared" si="47"/>
        <v>25000</v>
      </c>
      <c r="R166" s="3" t="str">
        <f t="shared" si="48"/>
        <v>ANO</v>
      </c>
      <c r="S166" s="37">
        <v>0</v>
      </c>
      <c r="T166" s="37">
        <f>S166+Q166</f>
        <v>25000</v>
      </c>
      <c r="U166" s="37">
        <f>T166</f>
        <v>25000</v>
      </c>
      <c r="V166" s="37"/>
      <c r="W166" s="37">
        <v>0</v>
      </c>
      <c r="X166" s="37"/>
      <c r="Y166" s="37">
        <f>U166</f>
        <v>25000</v>
      </c>
      <c r="Z166" s="43"/>
      <c r="AA166" s="12"/>
      <c r="AB166" s="12"/>
    </row>
    <row r="167" spans="1:28" ht="64.5" hidden="1" customHeight="1" x14ac:dyDescent="0.2">
      <c r="A167" s="33">
        <v>56</v>
      </c>
      <c r="B167" s="42" t="s">
        <v>194</v>
      </c>
      <c r="C167" s="2">
        <v>70828920</v>
      </c>
      <c r="D167" s="2" t="s">
        <v>195</v>
      </c>
      <c r="E167" s="2" t="s">
        <v>72</v>
      </c>
      <c r="F167" s="2">
        <v>5690901</v>
      </c>
      <c r="G167" s="2" t="s">
        <v>208</v>
      </c>
      <c r="H167" s="7" t="s">
        <v>225</v>
      </c>
      <c r="I167" s="7" t="s">
        <v>288</v>
      </c>
      <c r="J167" s="5" t="s">
        <v>285</v>
      </c>
      <c r="K167" s="4">
        <v>50000</v>
      </c>
      <c r="L167" s="4">
        <v>2780000</v>
      </c>
      <c r="M167" s="4">
        <v>2971348</v>
      </c>
      <c r="N167" s="4">
        <v>50000</v>
      </c>
      <c r="O167" s="48">
        <v>19.2</v>
      </c>
      <c r="P167" s="1">
        <f t="shared" si="46"/>
        <v>57498.884105237783</v>
      </c>
      <c r="Q167" s="3">
        <f t="shared" si="47"/>
        <v>50000</v>
      </c>
      <c r="R167" s="3" t="str">
        <f t="shared" si="48"/>
        <v>ANO</v>
      </c>
      <c r="S167" s="37">
        <v>0</v>
      </c>
      <c r="T167" s="37">
        <f>S167+Q167</f>
        <v>50000</v>
      </c>
      <c r="U167" s="37">
        <f>T167</f>
        <v>50000</v>
      </c>
      <c r="V167" s="37"/>
      <c r="W167" s="37">
        <v>0</v>
      </c>
      <c r="X167" s="37"/>
      <c r="Y167" s="37">
        <f>U167</f>
        <v>50000</v>
      </c>
      <c r="Z167" s="43"/>
      <c r="AA167" s="12"/>
      <c r="AB167" s="12"/>
    </row>
    <row r="168" spans="1:28" ht="46.5" hidden="1" customHeight="1" x14ac:dyDescent="0.2">
      <c r="A168" s="33">
        <v>56</v>
      </c>
      <c r="B168" s="42" t="s">
        <v>194</v>
      </c>
      <c r="C168" s="2">
        <v>70828920</v>
      </c>
      <c r="D168" s="2" t="s">
        <v>195</v>
      </c>
      <c r="E168" s="2" t="s">
        <v>72</v>
      </c>
      <c r="F168" s="2">
        <v>3383589</v>
      </c>
      <c r="G168" s="2" t="s">
        <v>208</v>
      </c>
      <c r="H168" s="7" t="s">
        <v>214</v>
      </c>
      <c r="I168" s="7" t="s">
        <v>286</v>
      </c>
      <c r="J168" s="5">
        <v>2</v>
      </c>
      <c r="K168" s="4">
        <v>20000</v>
      </c>
      <c r="L168" s="4">
        <v>1164650</v>
      </c>
      <c r="M168" s="4">
        <v>1276846</v>
      </c>
      <c r="N168" s="4">
        <v>35000</v>
      </c>
      <c r="O168" s="48">
        <v>13.75</v>
      </c>
      <c r="P168" s="1">
        <f t="shared" si="46"/>
        <v>41177.586273282272</v>
      </c>
      <c r="Q168" s="3">
        <f t="shared" si="47"/>
        <v>35000</v>
      </c>
      <c r="R168" s="3" t="str">
        <f t="shared" si="48"/>
        <v>ANO</v>
      </c>
      <c r="S168" s="37">
        <v>0</v>
      </c>
      <c r="T168" s="37">
        <f>S168+Q168</f>
        <v>35000</v>
      </c>
      <c r="U168" s="37">
        <f>T168</f>
        <v>35000</v>
      </c>
      <c r="V168" s="37"/>
      <c r="W168" s="37">
        <v>0</v>
      </c>
      <c r="X168" s="37"/>
      <c r="Y168" s="37">
        <f>U168</f>
        <v>35000</v>
      </c>
      <c r="Z168" s="43"/>
      <c r="AA168" s="12"/>
      <c r="AB168" s="12"/>
    </row>
    <row r="169" spans="1:28" ht="69" hidden="1" customHeight="1" x14ac:dyDescent="0.2">
      <c r="A169" s="33">
        <v>56</v>
      </c>
      <c r="B169" s="42" t="s">
        <v>194</v>
      </c>
      <c r="C169" s="2">
        <v>70828920</v>
      </c>
      <c r="D169" s="2" t="s">
        <v>195</v>
      </c>
      <c r="E169" s="2" t="s">
        <v>72</v>
      </c>
      <c r="F169" s="2">
        <v>5476963</v>
      </c>
      <c r="G169" s="2" t="s">
        <v>208</v>
      </c>
      <c r="H169" s="7" t="s">
        <v>225</v>
      </c>
      <c r="I169" s="7" t="s">
        <v>287</v>
      </c>
      <c r="J169" s="5" t="s">
        <v>290</v>
      </c>
      <c r="K169" s="4">
        <v>60000</v>
      </c>
      <c r="L169" s="4">
        <v>3173214</v>
      </c>
      <c r="M169" s="4">
        <v>3425896</v>
      </c>
      <c r="N169" s="4">
        <v>60000</v>
      </c>
      <c r="O169" s="48">
        <v>14.4</v>
      </c>
      <c r="P169" s="1">
        <f t="shared" si="46"/>
        <v>43124.163078928337</v>
      </c>
      <c r="Q169" s="3">
        <f t="shared" si="47"/>
        <v>43124.163078928337</v>
      </c>
      <c r="R169" s="3" t="str">
        <f t="shared" si="48"/>
        <v>NE</v>
      </c>
      <c r="S169" s="37">
        <f>O169*$N$279</f>
        <v>4552.8046755488158</v>
      </c>
      <c r="T169" s="37">
        <f>Q169+S169</f>
        <v>47676.967754477155</v>
      </c>
      <c r="U169" s="37">
        <f>IF(T169&lt;N169,T169,N169)</f>
        <v>47676.967754477155</v>
      </c>
      <c r="V169" s="37" t="str">
        <f>IF(U169&lt;N169,"NE","ANO")</f>
        <v>NE</v>
      </c>
      <c r="W169" s="37">
        <f>O169*$O$281</f>
        <v>142.72181755528359</v>
      </c>
      <c r="X169" s="37">
        <f>U169+W169</f>
        <v>47819.689572032439</v>
      </c>
      <c r="Y169" s="37">
        <f>IF(X169&lt;N169,X169,N169)</f>
        <v>47819.689572032439</v>
      </c>
      <c r="Z169" s="43">
        <f>T169-U169</f>
        <v>0</v>
      </c>
      <c r="AA169" s="12"/>
      <c r="AB169" s="12"/>
    </row>
    <row r="170" spans="1:28" ht="69" hidden="1" customHeight="1" x14ac:dyDescent="0.2">
      <c r="A170" s="33">
        <v>56</v>
      </c>
      <c r="B170" s="42" t="s">
        <v>194</v>
      </c>
      <c r="C170" s="2">
        <v>70828920</v>
      </c>
      <c r="D170" s="2" t="s">
        <v>195</v>
      </c>
      <c r="E170" s="2" t="s">
        <v>72</v>
      </c>
      <c r="F170" s="2">
        <v>4704201</v>
      </c>
      <c r="G170" s="2" t="s">
        <v>208</v>
      </c>
      <c r="H170" s="7" t="s">
        <v>231</v>
      </c>
      <c r="I170" s="7" t="s">
        <v>309</v>
      </c>
      <c r="J170" s="5">
        <v>3</v>
      </c>
      <c r="K170" s="4">
        <v>35000</v>
      </c>
      <c r="L170" s="4">
        <v>1470908</v>
      </c>
      <c r="M170" s="4">
        <v>1657266</v>
      </c>
      <c r="N170" s="4">
        <v>40000</v>
      </c>
      <c r="O170" s="48">
        <v>28.75</v>
      </c>
      <c r="P170" s="1">
        <f t="shared" si="46"/>
        <v>86098.589480499286</v>
      </c>
      <c r="Q170" s="3">
        <f t="shared" si="47"/>
        <v>40000</v>
      </c>
      <c r="R170" s="3" t="str">
        <f t="shared" si="48"/>
        <v>ANO</v>
      </c>
      <c r="S170" s="37">
        <v>0</v>
      </c>
      <c r="T170" s="37">
        <f>S170+Q170</f>
        <v>40000</v>
      </c>
      <c r="U170" s="37">
        <f>T170</f>
        <v>40000</v>
      </c>
      <c r="V170" s="37"/>
      <c r="W170" s="37">
        <v>0</v>
      </c>
      <c r="X170" s="37"/>
      <c r="Y170" s="37">
        <f>U170</f>
        <v>40000</v>
      </c>
      <c r="Z170" s="43"/>
      <c r="AA170" s="12"/>
      <c r="AB170" s="12"/>
    </row>
    <row r="171" spans="1:28" ht="25.5" hidden="1" x14ac:dyDescent="0.2">
      <c r="A171" s="33">
        <v>56</v>
      </c>
      <c r="B171" s="42" t="s">
        <v>194</v>
      </c>
      <c r="C171" s="2">
        <v>70828920</v>
      </c>
      <c r="D171" s="2" t="s">
        <v>195</v>
      </c>
      <c r="E171" s="2" t="s">
        <v>72</v>
      </c>
      <c r="F171" s="2">
        <v>8522670</v>
      </c>
      <c r="G171" s="2" t="s">
        <v>310</v>
      </c>
      <c r="H171" s="7" t="s">
        <v>221</v>
      </c>
      <c r="I171" s="7" t="s">
        <v>311</v>
      </c>
      <c r="J171" s="5"/>
      <c r="K171" s="4"/>
      <c r="L171" s="4"/>
      <c r="M171" s="4"/>
      <c r="N171" s="4">
        <v>0</v>
      </c>
      <c r="O171" s="48">
        <v>0</v>
      </c>
      <c r="P171" s="1">
        <f t="shared" si="46"/>
        <v>0</v>
      </c>
      <c r="Q171" s="3">
        <f t="shared" si="47"/>
        <v>0</v>
      </c>
      <c r="R171" s="3" t="str">
        <f t="shared" si="48"/>
        <v>NE</v>
      </c>
      <c r="S171" s="37">
        <f>O171*$N$279</f>
        <v>0</v>
      </c>
      <c r="T171" s="37">
        <f>Q171+S171</f>
        <v>0</v>
      </c>
      <c r="U171" s="37">
        <f>IF(T171&lt;N171,T171,N171)</f>
        <v>0</v>
      </c>
      <c r="V171" s="37" t="str">
        <f>IF(U171&lt;N171,"NE","ANO")</f>
        <v>ANO</v>
      </c>
      <c r="W171" s="37"/>
      <c r="X171" s="37"/>
      <c r="Y171" s="37">
        <f>U171</f>
        <v>0</v>
      </c>
      <c r="Z171" s="43">
        <f>T171-U171</f>
        <v>0</v>
      </c>
      <c r="AA171" s="12"/>
      <c r="AB171" s="12"/>
    </row>
    <row r="172" spans="1:28" ht="25.5" hidden="1" x14ac:dyDescent="0.2">
      <c r="A172" s="33">
        <v>56</v>
      </c>
      <c r="B172" s="42" t="s">
        <v>194</v>
      </c>
      <c r="C172" s="2">
        <v>70828920</v>
      </c>
      <c r="D172" s="2" t="s">
        <v>195</v>
      </c>
      <c r="E172" s="2" t="s">
        <v>72</v>
      </c>
      <c r="F172" s="2">
        <v>1158642</v>
      </c>
      <c r="G172" s="2" t="s">
        <v>208</v>
      </c>
      <c r="H172" s="7" t="s">
        <v>214</v>
      </c>
      <c r="I172" s="7" t="s">
        <v>312</v>
      </c>
      <c r="J172" s="5">
        <v>2</v>
      </c>
      <c r="K172" s="4">
        <v>20000</v>
      </c>
      <c r="L172" s="4">
        <v>993732</v>
      </c>
      <c r="M172" s="4">
        <v>997840</v>
      </c>
      <c r="N172" s="4">
        <v>70000</v>
      </c>
      <c r="O172" s="48">
        <v>13.75</v>
      </c>
      <c r="P172" s="1">
        <f t="shared" si="46"/>
        <v>41177.586273282272</v>
      </c>
      <c r="Q172" s="3">
        <f t="shared" si="47"/>
        <v>41177.586273282272</v>
      </c>
      <c r="R172" s="3" t="str">
        <f t="shared" si="48"/>
        <v>NE</v>
      </c>
      <c r="S172" s="37">
        <f>O172*$N$279</f>
        <v>4347.2961311664039</v>
      </c>
      <c r="T172" s="37">
        <f>Q172+S172</f>
        <v>45524.882404448676</v>
      </c>
      <c r="U172" s="37">
        <f>IF(T172&lt;N172,T172,N172)</f>
        <v>45524.882404448676</v>
      </c>
      <c r="V172" s="37" t="str">
        <f>IF(U172&lt;N172,"NE","ANO")</f>
        <v>NE</v>
      </c>
      <c r="W172" s="37">
        <f>O172*$O$281</f>
        <v>136.27951329063535</v>
      </c>
      <c r="X172" s="37">
        <f>U172+W172</f>
        <v>45661.161917739308</v>
      </c>
      <c r="Y172" s="37">
        <f>IF(X172&lt;N172,X172,N172)</f>
        <v>45661.161917739308</v>
      </c>
      <c r="Z172" s="43">
        <f>T172-U172</f>
        <v>0</v>
      </c>
      <c r="AA172" s="12"/>
      <c r="AB172" s="12"/>
    </row>
    <row r="173" spans="1:28" ht="25.5" hidden="1" x14ac:dyDescent="0.2">
      <c r="A173" s="33">
        <v>56</v>
      </c>
      <c r="B173" s="42" t="s">
        <v>194</v>
      </c>
      <c r="C173" s="2">
        <v>70828920</v>
      </c>
      <c r="D173" s="2" t="s">
        <v>195</v>
      </c>
      <c r="E173" s="2" t="s">
        <v>72</v>
      </c>
      <c r="F173" s="2">
        <v>5361940</v>
      </c>
      <c r="G173" s="2" t="s">
        <v>208</v>
      </c>
      <c r="H173" s="7" t="s">
        <v>209</v>
      </c>
      <c r="I173" s="7" t="s">
        <v>313</v>
      </c>
      <c r="J173" s="5">
        <v>1</v>
      </c>
      <c r="K173" s="4">
        <v>0</v>
      </c>
      <c r="L173" s="4">
        <v>988490</v>
      </c>
      <c r="M173" s="4">
        <v>1120000</v>
      </c>
      <c r="N173" s="4">
        <v>40000</v>
      </c>
      <c r="O173" s="48">
        <v>12.1</v>
      </c>
      <c r="P173" s="1">
        <f t="shared" si="46"/>
        <v>36236.275920488399</v>
      </c>
      <c r="Q173" s="3">
        <f t="shared" si="47"/>
        <v>36236.275920488399</v>
      </c>
      <c r="R173" s="3" t="str">
        <f t="shared" si="48"/>
        <v>NE</v>
      </c>
      <c r="S173" s="37">
        <f>O173*$N$279</f>
        <v>3825.6205954264351</v>
      </c>
      <c r="T173" s="37">
        <f>Q173+S173</f>
        <v>40061.896515914836</v>
      </c>
      <c r="U173" s="37">
        <f>IF(T173&lt;N173,T173,N173)</f>
        <v>40000</v>
      </c>
      <c r="V173" s="37" t="str">
        <f>IF(U173&lt;N173,"NE","ANO")</f>
        <v>ANO</v>
      </c>
      <c r="W173" s="37"/>
      <c r="X173" s="37"/>
      <c r="Y173" s="37">
        <f>U173</f>
        <v>40000</v>
      </c>
      <c r="Z173" s="43"/>
      <c r="AA173" s="12"/>
      <c r="AB173" s="12"/>
    </row>
    <row r="174" spans="1:28" ht="25.5" hidden="1" x14ac:dyDescent="0.2">
      <c r="A174" s="33">
        <v>56</v>
      </c>
      <c r="B174" s="42" t="s">
        <v>194</v>
      </c>
      <c r="C174" s="2">
        <v>70828920</v>
      </c>
      <c r="D174" s="2" t="s">
        <v>195</v>
      </c>
      <c r="E174" s="2" t="s">
        <v>72</v>
      </c>
      <c r="F174" s="2">
        <v>6776446</v>
      </c>
      <c r="G174" s="2" t="s">
        <v>208</v>
      </c>
      <c r="H174" s="7" t="s">
        <v>214</v>
      </c>
      <c r="I174" s="7" t="s">
        <v>314</v>
      </c>
      <c r="J174" s="5">
        <v>3.75</v>
      </c>
      <c r="K174" s="4">
        <v>30000</v>
      </c>
      <c r="L174" s="4">
        <v>755912</v>
      </c>
      <c r="M174" s="4">
        <v>2093774</v>
      </c>
      <c r="N174" s="4">
        <v>50000</v>
      </c>
      <c r="O174" s="48">
        <v>11.25</v>
      </c>
      <c r="P174" s="1">
        <f t="shared" si="46"/>
        <v>33690.752405412764</v>
      </c>
      <c r="Q174" s="3">
        <f t="shared" si="47"/>
        <v>33690.752405412764</v>
      </c>
      <c r="R174" s="3" t="str">
        <f t="shared" si="48"/>
        <v>NE</v>
      </c>
      <c r="S174" s="37">
        <f>O174*$N$279</f>
        <v>3556.8786527725124</v>
      </c>
      <c r="T174" s="37">
        <f>Q174+S174</f>
        <v>37247.631058185274</v>
      </c>
      <c r="U174" s="37">
        <f>IF(T174&lt;N174,T174,N174)</f>
        <v>37247.631058185274</v>
      </c>
      <c r="V174" s="37" t="str">
        <f>IF(U174&lt;N174,"NE","ANO")</f>
        <v>NE</v>
      </c>
      <c r="W174" s="37">
        <f>O174*$O$281</f>
        <v>111.5014199650653</v>
      </c>
      <c r="X174" s="37">
        <f>U174+W174</f>
        <v>37359.132478150343</v>
      </c>
      <c r="Y174" s="37">
        <f>IF(X174&lt;N174,X174,N174)</f>
        <v>37359.132478150343</v>
      </c>
      <c r="Z174" s="43">
        <f>T174-U174</f>
        <v>0</v>
      </c>
      <c r="AA174" s="12"/>
      <c r="AB174" s="12"/>
    </row>
    <row r="175" spans="1:28" ht="25.5" hidden="1" x14ac:dyDescent="0.2">
      <c r="A175" s="33">
        <v>56</v>
      </c>
      <c r="B175" s="42" t="s">
        <v>194</v>
      </c>
      <c r="C175" s="2">
        <v>70828920</v>
      </c>
      <c r="D175" s="2" t="s">
        <v>195</v>
      </c>
      <c r="E175" s="2" t="s">
        <v>72</v>
      </c>
      <c r="F175" s="2">
        <v>5778636</v>
      </c>
      <c r="G175" s="2" t="s">
        <v>310</v>
      </c>
      <c r="H175" s="7" t="s">
        <v>209</v>
      </c>
      <c r="I175" s="7" t="s">
        <v>311</v>
      </c>
      <c r="J175" s="5"/>
      <c r="K175" s="4"/>
      <c r="L175" s="4"/>
      <c r="M175" s="4"/>
      <c r="N175" s="4">
        <v>0</v>
      </c>
      <c r="O175" s="48">
        <v>0</v>
      </c>
      <c r="P175" s="1">
        <f t="shared" si="46"/>
        <v>0</v>
      </c>
      <c r="Q175" s="3">
        <f t="shared" si="47"/>
        <v>0</v>
      </c>
      <c r="R175" s="3" t="str">
        <f t="shared" si="48"/>
        <v>NE</v>
      </c>
      <c r="S175" s="37">
        <f>O175*$N$279</f>
        <v>0</v>
      </c>
      <c r="T175" s="37">
        <f>Q175+S175</f>
        <v>0</v>
      </c>
      <c r="U175" s="37">
        <f>IF(T175&lt;N175,T175,N175)</f>
        <v>0</v>
      </c>
      <c r="V175" s="37" t="str">
        <f>IF(U175&lt;N175,"NE","ANO")</f>
        <v>ANO</v>
      </c>
      <c r="W175" s="37"/>
      <c r="X175" s="37"/>
      <c r="Y175" s="37">
        <f>U175</f>
        <v>0</v>
      </c>
      <c r="Z175" s="43">
        <f>T175-U175</f>
        <v>0</v>
      </c>
      <c r="AA175" s="12"/>
      <c r="AB175" s="12"/>
    </row>
    <row r="176" spans="1:28" ht="25.5" hidden="1" x14ac:dyDescent="0.2">
      <c r="A176" s="33">
        <v>56</v>
      </c>
      <c r="B176" s="42" t="s">
        <v>194</v>
      </c>
      <c r="C176" s="2">
        <v>70828920</v>
      </c>
      <c r="D176" s="2" t="s">
        <v>195</v>
      </c>
      <c r="E176" s="2" t="s">
        <v>72</v>
      </c>
      <c r="F176" s="2">
        <v>5798742</v>
      </c>
      <c r="G176" s="2" t="s">
        <v>208</v>
      </c>
      <c r="H176" s="7" t="s">
        <v>239</v>
      </c>
      <c r="I176" s="7" t="s">
        <v>315</v>
      </c>
      <c r="J176" s="5">
        <v>7</v>
      </c>
      <c r="K176" s="4">
        <v>20000</v>
      </c>
      <c r="L176" s="4">
        <v>1910000</v>
      </c>
      <c r="M176" s="4">
        <v>2401391</v>
      </c>
      <c r="N176" s="4">
        <v>20000</v>
      </c>
      <c r="O176" s="48">
        <v>12.65</v>
      </c>
      <c r="P176" s="1">
        <f t="shared" si="46"/>
        <v>37883.379371419687</v>
      </c>
      <c r="Q176" s="3">
        <f t="shared" si="47"/>
        <v>20000</v>
      </c>
      <c r="R176" s="3" t="str">
        <f t="shared" si="48"/>
        <v>ANO</v>
      </c>
      <c r="S176" s="37">
        <v>0</v>
      </c>
      <c r="T176" s="37">
        <f>S176+Q176</f>
        <v>20000</v>
      </c>
      <c r="U176" s="37">
        <f>T176</f>
        <v>20000</v>
      </c>
      <c r="V176" s="37"/>
      <c r="W176" s="37">
        <v>0</v>
      </c>
      <c r="X176" s="37"/>
      <c r="Y176" s="37">
        <f>U176</f>
        <v>20000</v>
      </c>
      <c r="Z176" s="43"/>
      <c r="AA176" s="12"/>
      <c r="AB176" s="12"/>
    </row>
    <row r="177" spans="1:28" ht="25.5" hidden="1" x14ac:dyDescent="0.2">
      <c r="A177" s="33">
        <v>56</v>
      </c>
      <c r="B177" s="42" t="s">
        <v>194</v>
      </c>
      <c r="C177" s="2">
        <v>70828920</v>
      </c>
      <c r="D177" s="2" t="s">
        <v>195</v>
      </c>
      <c r="E177" s="2" t="s">
        <v>72</v>
      </c>
      <c r="F177" s="2">
        <v>9253322</v>
      </c>
      <c r="G177" s="2" t="s">
        <v>208</v>
      </c>
      <c r="H177" s="7" t="s">
        <v>230</v>
      </c>
      <c r="I177" s="7" t="s">
        <v>311</v>
      </c>
      <c r="J177" s="5">
        <v>3</v>
      </c>
      <c r="K177" s="4">
        <v>0</v>
      </c>
      <c r="L177" s="4">
        <v>2374000</v>
      </c>
      <c r="M177" s="4">
        <v>2591040</v>
      </c>
      <c r="N177" s="4">
        <v>100000</v>
      </c>
      <c r="O177" s="48">
        <v>16.25</v>
      </c>
      <c r="P177" s="1">
        <f t="shared" si="46"/>
        <v>48664.420141151772</v>
      </c>
      <c r="Q177" s="3">
        <f t="shared" si="47"/>
        <v>48664.420141151772</v>
      </c>
      <c r="R177" s="3" t="str">
        <f t="shared" si="48"/>
        <v>NE</v>
      </c>
      <c r="S177" s="37">
        <f>O177*$N$279</f>
        <v>5137.7136095602955</v>
      </c>
      <c r="T177" s="37">
        <f>Q177+S177</f>
        <v>53802.13375071207</v>
      </c>
      <c r="U177" s="37">
        <f>IF(T177&lt;N177,T177,N177)</f>
        <v>53802.13375071207</v>
      </c>
      <c r="V177" s="37" t="str">
        <f>IF(U177&lt;N177,"NE","ANO")</f>
        <v>NE</v>
      </c>
      <c r="W177" s="37">
        <f>O177*$O$281</f>
        <v>161.05760661620542</v>
      </c>
      <c r="X177" s="37">
        <f>U177+W177</f>
        <v>53963.191357328273</v>
      </c>
      <c r="Y177" s="37">
        <f>IF(X177&lt;N177,X177,N177)</f>
        <v>53963.191357328273</v>
      </c>
      <c r="Z177" s="43">
        <f>T177-U177</f>
        <v>0</v>
      </c>
      <c r="AA177" s="12"/>
      <c r="AB177" s="12"/>
    </row>
    <row r="178" spans="1:28" ht="25.5" hidden="1" x14ac:dyDescent="0.2">
      <c r="A178" s="33">
        <v>56</v>
      </c>
      <c r="B178" s="42" t="s">
        <v>194</v>
      </c>
      <c r="C178" s="2">
        <v>70828920</v>
      </c>
      <c r="D178" s="2" t="s">
        <v>195</v>
      </c>
      <c r="E178" s="2" t="s">
        <v>72</v>
      </c>
      <c r="F178" s="2">
        <v>2570590</v>
      </c>
      <c r="G178" s="2" t="s">
        <v>208</v>
      </c>
      <c r="H178" s="7" t="s">
        <v>231</v>
      </c>
      <c r="I178" s="7" t="s">
        <v>313</v>
      </c>
      <c r="J178" s="5" t="s">
        <v>316</v>
      </c>
      <c r="K178" s="4">
        <v>30000</v>
      </c>
      <c r="L178" s="4">
        <v>1357000</v>
      </c>
      <c r="M178" s="4">
        <v>1557000</v>
      </c>
      <c r="N178" s="4">
        <v>52000</v>
      </c>
      <c r="O178" s="48">
        <v>10</v>
      </c>
      <c r="P178" s="1">
        <f t="shared" si="46"/>
        <v>29947.335471478014</v>
      </c>
      <c r="Q178" s="3">
        <f t="shared" si="47"/>
        <v>29947.335471478014</v>
      </c>
      <c r="R178" s="3" t="str">
        <f t="shared" si="48"/>
        <v>NE</v>
      </c>
      <c r="S178" s="37">
        <f>O178*$N$279</f>
        <v>3161.6699135755662</v>
      </c>
      <c r="T178" s="37">
        <f>Q178+S178</f>
        <v>33109.005385053577</v>
      </c>
      <c r="U178" s="37">
        <f>IF(T178&lt;N178,T178,N178)</f>
        <v>33109.005385053577</v>
      </c>
      <c r="V178" s="37" t="str">
        <f>IF(U178&lt;N178,"NE","ANO")</f>
        <v>NE</v>
      </c>
      <c r="W178" s="37">
        <f>O178*$O$281</f>
        <v>99.112373302280261</v>
      </c>
      <c r="X178" s="37">
        <f>U178+W178</f>
        <v>33208.11775835586</v>
      </c>
      <c r="Y178" s="37">
        <f>IF(X178&lt;N178,X178,N178)</f>
        <v>33208.11775835586</v>
      </c>
      <c r="Z178" s="43">
        <f>T178-U178</f>
        <v>0</v>
      </c>
      <c r="AA178" s="12"/>
      <c r="AB178" s="12"/>
    </row>
    <row r="179" spans="1:28" ht="25.5" hidden="1" x14ac:dyDescent="0.2">
      <c r="A179" s="33">
        <v>56</v>
      </c>
      <c r="B179" s="42" t="s">
        <v>194</v>
      </c>
      <c r="C179" s="2">
        <v>70828920</v>
      </c>
      <c r="D179" s="2" t="s">
        <v>195</v>
      </c>
      <c r="E179" s="2" t="s">
        <v>72</v>
      </c>
      <c r="F179" s="2">
        <v>1012725</v>
      </c>
      <c r="G179" s="2" t="s">
        <v>208</v>
      </c>
      <c r="H179" s="7" t="s">
        <v>231</v>
      </c>
      <c r="I179" s="7" t="s">
        <v>311</v>
      </c>
      <c r="J179" s="5" t="s">
        <v>317</v>
      </c>
      <c r="K179" s="4">
        <v>30000</v>
      </c>
      <c r="L179" s="4">
        <v>1345000</v>
      </c>
      <c r="M179" s="4">
        <v>1739170</v>
      </c>
      <c r="N179" s="4">
        <v>40000</v>
      </c>
      <c r="O179" s="48">
        <v>10</v>
      </c>
      <c r="P179" s="1">
        <f t="shared" si="46"/>
        <v>29947.335471478014</v>
      </c>
      <c r="Q179" s="3">
        <f t="shared" si="47"/>
        <v>29947.335471478014</v>
      </c>
      <c r="R179" s="3" t="str">
        <f t="shared" si="48"/>
        <v>NE</v>
      </c>
      <c r="S179" s="37">
        <f>O179*$N$279</f>
        <v>3161.6699135755662</v>
      </c>
      <c r="T179" s="37">
        <f>Q179+S179</f>
        <v>33109.005385053577</v>
      </c>
      <c r="U179" s="37">
        <f>IF(T179&lt;N179,T179,N179)</f>
        <v>33109.005385053577</v>
      </c>
      <c r="V179" s="37" t="str">
        <f>IF(U179&lt;N179,"NE","ANO")</f>
        <v>NE</v>
      </c>
      <c r="W179" s="37">
        <f>O179*$O$281</f>
        <v>99.112373302280261</v>
      </c>
      <c r="X179" s="37">
        <f>U179+W179</f>
        <v>33208.11775835586</v>
      </c>
      <c r="Y179" s="37">
        <f>IF(X179&lt;N179,X179,N179)</f>
        <v>33208.11775835586</v>
      </c>
      <c r="Z179" s="43">
        <f>T179-U179</f>
        <v>0</v>
      </c>
      <c r="AA179" s="12"/>
      <c r="AB179" s="12"/>
    </row>
    <row r="180" spans="1:28" ht="25.5" hidden="1" x14ac:dyDescent="0.2">
      <c r="A180" s="33">
        <v>56</v>
      </c>
      <c r="B180" s="42" t="s">
        <v>194</v>
      </c>
      <c r="C180" s="2">
        <v>70828920</v>
      </c>
      <c r="D180" s="2" t="s">
        <v>195</v>
      </c>
      <c r="E180" s="2" t="s">
        <v>72</v>
      </c>
      <c r="F180" s="2">
        <v>3043143</v>
      </c>
      <c r="G180" s="2" t="s">
        <v>208</v>
      </c>
      <c r="H180" s="7" t="s">
        <v>214</v>
      </c>
      <c r="I180" s="7" t="s">
        <v>311</v>
      </c>
      <c r="J180" s="5" t="s">
        <v>318</v>
      </c>
      <c r="K180" s="4">
        <v>0</v>
      </c>
      <c r="L180" s="4">
        <v>1367550</v>
      </c>
      <c r="M180" s="4">
        <v>1627642</v>
      </c>
      <c r="N180" s="4">
        <v>30000</v>
      </c>
      <c r="O180" s="48">
        <v>13.75</v>
      </c>
      <c r="P180" s="1">
        <f t="shared" si="46"/>
        <v>41177.586273282272</v>
      </c>
      <c r="Q180" s="3">
        <f t="shared" si="47"/>
        <v>30000</v>
      </c>
      <c r="R180" s="3" t="str">
        <f t="shared" si="48"/>
        <v>ANO</v>
      </c>
      <c r="S180" s="37">
        <v>0</v>
      </c>
      <c r="T180" s="37">
        <f>S180+Q180</f>
        <v>30000</v>
      </c>
      <c r="U180" s="37">
        <f>T180</f>
        <v>30000</v>
      </c>
      <c r="V180" s="37"/>
      <c r="W180" s="37">
        <v>0</v>
      </c>
      <c r="X180" s="37"/>
      <c r="Y180" s="37">
        <f>U180</f>
        <v>30000</v>
      </c>
      <c r="Z180" s="43"/>
      <c r="AA180" s="12"/>
      <c r="AB180" s="12"/>
    </row>
    <row r="181" spans="1:28" ht="25.5" hidden="1" x14ac:dyDescent="0.2">
      <c r="A181" s="33">
        <v>56</v>
      </c>
      <c r="B181" s="42" t="s">
        <v>194</v>
      </c>
      <c r="C181" s="2">
        <v>70828920</v>
      </c>
      <c r="D181" s="2" t="s">
        <v>195</v>
      </c>
      <c r="E181" s="2" t="s">
        <v>72</v>
      </c>
      <c r="F181" s="2">
        <v>8190994</v>
      </c>
      <c r="G181" s="2" t="s">
        <v>208</v>
      </c>
      <c r="H181" s="7" t="s">
        <v>232</v>
      </c>
      <c r="I181" s="7" t="s">
        <v>315</v>
      </c>
      <c r="J181" s="5" t="s">
        <v>319</v>
      </c>
      <c r="K181" s="4">
        <v>20000</v>
      </c>
      <c r="L181" s="4">
        <v>1233934</v>
      </c>
      <c r="M181" s="4">
        <v>1416215</v>
      </c>
      <c r="N181" s="4">
        <v>25000</v>
      </c>
      <c r="O181" s="48">
        <v>22.5</v>
      </c>
      <c r="P181" s="1">
        <f t="shared" si="46"/>
        <v>67381.504810825529</v>
      </c>
      <c r="Q181" s="3">
        <f t="shared" si="47"/>
        <v>25000</v>
      </c>
      <c r="R181" s="3" t="str">
        <f t="shared" si="48"/>
        <v>ANO</v>
      </c>
      <c r="S181" s="37">
        <v>0</v>
      </c>
      <c r="T181" s="37">
        <f>S181+Q181</f>
        <v>25000</v>
      </c>
      <c r="U181" s="37">
        <f>T181</f>
        <v>25000</v>
      </c>
      <c r="V181" s="37"/>
      <c r="W181" s="37">
        <v>0</v>
      </c>
      <c r="X181" s="37"/>
      <c r="Y181" s="37">
        <f>U181</f>
        <v>25000</v>
      </c>
      <c r="Z181" s="43"/>
      <c r="AA181" s="12"/>
      <c r="AB181" s="12"/>
    </row>
    <row r="182" spans="1:28" ht="25.5" hidden="1" x14ac:dyDescent="0.2">
      <c r="A182" s="33">
        <v>56</v>
      </c>
      <c r="B182" s="42" t="s">
        <v>194</v>
      </c>
      <c r="C182" s="2">
        <v>70828920</v>
      </c>
      <c r="D182" s="2" t="s">
        <v>195</v>
      </c>
      <c r="E182" s="2" t="s">
        <v>72</v>
      </c>
      <c r="F182" s="2">
        <v>1158642</v>
      </c>
      <c r="G182" s="2" t="s">
        <v>208</v>
      </c>
      <c r="H182" s="7" t="s">
        <v>231</v>
      </c>
      <c r="I182" s="7" t="s">
        <v>312</v>
      </c>
      <c r="J182" s="5" t="s">
        <v>320</v>
      </c>
      <c r="K182" s="4">
        <v>15000</v>
      </c>
      <c r="L182" s="4">
        <v>2026908</v>
      </c>
      <c r="M182" s="4">
        <v>2169596</v>
      </c>
      <c r="N182" s="4">
        <v>50000</v>
      </c>
      <c r="O182" s="48">
        <v>22.5</v>
      </c>
      <c r="P182" s="1">
        <f t="shared" si="46"/>
        <v>67381.504810825529</v>
      </c>
      <c r="Q182" s="3">
        <f t="shared" si="47"/>
        <v>50000</v>
      </c>
      <c r="R182" s="3" t="str">
        <f t="shared" si="48"/>
        <v>ANO</v>
      </c>
      <c r="S182" s="37">
        <v>0</v>
      </c>
      <c r="T182" s="37">
        <f>S182+Q182</f>
        <v>50000</v>
      </c>
      <c r="U182" s="37">
        <f>T182</f>
        <v>50000</v>
      </c>
      <c r="V182" s="37"/>
      <c r="W182" s="37">
        <v>0</v>
      </c>
      <c r="X182" s="37"/>
      <c r="Y182" s="37">
        <f>U182</f>
        <v>50000</v>
      </c>
      <c r="Z182" s="43">
        <f>SUM(Y165:Y182)</f>
        <v>622009.04867599998</v>
      </c>
      <c r="AA182" s="12"/>
      <c r="AB182" s="12"/>
    </row>
    <row r="183" spans="1:28" ht="30" x14ac:dyDescent="0.2">
      <c r="A183" s="33">
        <v>57</v>
      </c>
      <c r="B183" s="2" t="s">
        <v>104</v>
      </c>
      <c r="C183" s="7">
        <v>70806837</v>
      </c>
      <c r="D183" s="2" t="s">
        <v>105</v>
      </c>
      <c r="E183" s="2" t="s">
        <v>53</v>
      </c>
      <c r="F183" s="46">
        <v>8489399</v>
      </c>
      <c r="G183" s="2" t="s">
        <v>208</v>
      </c>
      <c r="H183" s="2" t="s">
        <v>534</v>
      </c>
      <c r="I183" s="23" t="s">
        <v>535</v>
      </c>
      <c r="J183" s="5">
        <v>20</v>
      </c>
      <c r="K183" s="4">
        <v>80000</v>
      </c>
      <c r="L183" s="4">
        <v>2072000</v>
      </c>
      <c r="M183" s="4">
        <v>2357000</v>
      </c>
      <c r="N183" s="4">
        <v>268000</v>
      </c>
      <c r="O183" s="48">
        <v>11.25</v>
      </c>
      <c r="P183" s="1">
        <f t="shared" si="46"/>
        <v>33690.752405412764</v>
      </c>
      <c r="Q183" s="3">
        <f t="shared" si="47"/>
        <v>33690.752405412764</v>
      </c>
      <c r="R183" s="3" t="str">
        <f t="shared" si="48"/>
        <v>NE</v>
      </c>
      <c r="S183" s="37">
        <f>O183*$N$279</f>
        <v>3556.8786527725124</v>
      </c>
      <c r="T183" s="37">
        <f t="shared" ref="T183:T190" si="52">Q183+S183</f>
        <v>37247.631058185274</v>
      </c>
      <c r="U183" s="37">
        <f t="shared" ref="U183:U190" si="53">IF(T183&lt;N183,T183,N183)</f>
        <v>37247.631058185274</v>
      </c>
      <c r="V183" s="37" t="str">
        <f t="shared" ref="V183:V190" si="54">IF(U183&lt;N183,"NE","ANO")</f>
        <v>NE</v>
      </c>
      <c r="W183" s="37">
        <f>O183*$O$281</f>
        <v>111.5014199650653</v>
      </c>
      <c r="X183" s="37">
        <f t="shared" ref="X183:X190" si="55">U183+W183</f>
        <v>37359.132478150343</v>
      </c>
      <c r="Y183" s="37">
        <f t="shared" ref="Y183:Y190" si="56">IF(X183&lt;N183,X183,N183)</f>
        <v>37359.132478150343</v>
      </c>
      <c r="Z183" s="132">
        <f>SUM(Y183:Y185)</f>
        <v>152425.26051085338</v>
      </c>
      <c r="AA183" s="12"/>
      <c r="AB183" s="12"/>
    </row>
    <row r="184" spans="1:28" ht="25.5" x14ac:dyDescent="0.2">
      <c r="A184" s="33">
        <v>57</v>
      </c>
      <c r="B184" s="2" t="s">
        <v>104</v>
      </c>
      <c r="C184" s="7">
        <v>70806837</v>
      </c>
      <c r="D184" s="2" t="s">
        <v>105</v>
      </c>
      <c r="E184" s="2" t="s">
        <v>53</v>
      </c>
      <c r="F184" s="46">
        <v>5945195</v>
      </c>
      <c r="G184" s="2" t="s">
        <v>208</v>
      </c>
      <c r="H184" s="7" t="s">
        <v>536</v>
      </c>
      <c r="I184" s="2" t="s">
        <v>537</v>
      </c>
      <c r="J184" s="5">
        <v>3</v>
      </c>
      <c r="K184" s="4">
        <v>0</v>
      </c>
      <c r="L184" s="4">
        <v>1566000</v>
      </c>
      <c r="M184" s="4">
        <v>1742600</v>
      </c>
      <c r="N184" s="4">
        <v>100000</v>
      </c>
      <c r="O184" s="48">
        <v>13.75</v>
      </c>
      <c r="P184" s="1">
        <f t="shared" si="46"/>
        <v>41177.586273282272</v>
      </c>
      <c r="Q184" s="3">
        <f t="shared" si="47"/>
        <v>41177.586273282272</v>
      </c>
      <c r="R184" s="3" t="str">
        <f t="shared" si="48"/>
        <v>NE</v>
      </c>
      <c r="S184" s="37">
        <f>O184*$N$279</f>
        <v>4347.2961311664039</v>
      </c>
      <c r="T184" s="37">
        <f t="shared" si="52"/>
        <v>45524.882404448676</v>
      </c>
      <c r="U184" s="37">
        <f t="shared" si="53"/>
        <v>45524.882404448676</v>
      </c>
      <c r="V184" s="37" t="str">
        <f t="shared" si="54"/>
        <v>NE</v>
      </c>
      <c r="W184" s="37">
        <f>O184*$O$281</f>
        <v>136.27951329063535</v>
      </c>
      <c r="X184" s="37">
        <f t="shared" si="55"/>
        <v>45661.161917739308</v>
      </c>
      <c r="Y184" s="37">
        <f t="shared" si="56"/>
        <v>45661.161917739308</v>
      </c>
      <c r="Z184" s="134"/>
      <c r="AA184" s="12"/>
      <c r="AB184" s="12"/>
    </row>
    <row r="185" spans="1:28" ht="30" x14ac:dyDescent="0.2">
      <c r="A185" s="33">
        <v>57</v>
      </c>
      <c r="B185" s="2" t="s">
        <v>104</v>
      </c>
      <c r="C185" s="7">
        <v>70806837</v>
      </c>
      <c r="D185" s="2" t="s">
        <v>105</v>
      </c>
      <c r="E185" s="2" t="s">
        <v>53</v>
      </c>
      <c r="F185" s="25">
        <v>7058897</v>
      </c>
      <c r="G185" s="2" t="s">
        <v>208</v>
      </c>
      <c r="H185" s="7" t="s">
        <v>538</v>
      </c>
      <c r="I185" s="24" t="s">
        <v>539</v>
      </c>
      <c r="J185" s="5">
        <v>1</v>
      </c>
      <c r="K185" s="4">
        <v>0</v>
      </c>
      <c r="L185" s="4">
        <v>480000</v>
      </c>
      <c r="M185" s="4">
        <v>612400</v>
      </c>
      <c r="N185" s="4">
        <v>100000</v>
      </c>
      <c r="O185" s="48">
        <v>20.9</v>
      </c>
      <c r="P185" s="1">
        <f t="shared" si="46"/>
        <v>62589.931135389044</v>
      </c>
      <c r="Q185" s="3">
        <f t="shared" si="47"/>
        <v>62589.931135389044</v>
      </c>
      <c r="R185" s="3" t="str">
        <f t="shared" si="48"/>
        <v>NE</v>
      </c>
      <c r="S185" s="37">
        <f>O185*$N$279</f>
        <v>6607.8901193729334</v>
      </c>
      <c r="T185" s="37">
        <f t="shared" si="52"/>
        <v>69197.821254761977</v>
      </c>
      <c r="U185" s="37">
        <f t="shared" si="53"/>
        <v>69197.821254761977</v>
      </c>
      <c r="V185" s="37" t="str">
        <f t="shared" si="54"/>
        <v>NE</v>
      </c>
      <c r="W185" s="37">
        <f>O185*$O$281</f>
        <v>207.14486020176574</v>
      </c>
      <c r="X185" s="37">
        <f t="shared" si="55"/>
        <v>69404.96611496374</v>
      </c>
      <c r="Y185" s="37">
        <f t="shared" si="56"/>
        <v>69404.96611496374</v>
      </c>
      <c r="Z185" s="133"/>
      <c r="AA185" s="12"/>
      <c r="AB185" s="12"/>
    </row>
    <row r="186" spans="1:28" ht="25.5" hidden="1" x14ac:dyDescent="0.2">
      <c r="A186" s="33">
        <v>58</v>
      </c>
      <c r="B186" s="42" t="s">
        <v>181</v>
      </c>
      <c r="C186" s="7">
        <v>44225512</v>
      </c>
      <c r="D186" s="2" t="s">
        <v>182</v>
      </c>
      <c r="E186" s="2" t="s">
        <v>35</v>
      </c>
      <c r="F186" s="2">
        <v>2145028</v>
      </c>
      <c r="G186" s="2" t="s">
        <v>208</v>
      </c>
      <c r="H186" s="7">
        <v>1</v>
      </c>
      <c r="I186" s="2" t="s">
        <v>232</v>
      </c>
      <c r="J186" s="5" t="s">
        <v>466</v>
      </c>
      <c r="K186" s="4">
        <v>0</v>
      </c>
      <c r="L186" s="4">
        <v>1745800</v>
      </c>
      <c r="M186" s="4">
        <v>1881323</v>
      </c>
      <c r="N186" s="4">
        <v>50000</v>
      </c>
      <c r="O186" s="48">
        <v>10</v>
      </c>
      <c r="P186" s="1">
        <f t="shared" si="46"/>
        <v>29947.335471478014</v>
      </c>
      <c r="Q186" s="3">
        <f t="shared" si="47"/>
        <v>29947.335471478014</v>
      </c>
      <c r="R186" s="3" t="str">
        <f t="shared" si="48"/>
        <v>NE</v>
      </c>
      <c r="S186" s="37">
        <f>O186*$N$279</f>
        <v>3161.6699135755662</v>
      </c>
      <c r="T186" s="37">
        <f t="shared" si="52"/>
        <v>33109.005385053577</v>
      </c>
      <c r="U186" s="37">
        <f t="shared" si="53"/>
        <v>33109.005385053577</v>
      </c>
      <c r="V186" s="37" t="str">
        <f t="shared" si="54"/>
        <v>NE</v>
      </c>
      <c r="W186" s="37">
        <f>O186*$O$281</f>
        <v>99.112373302280261</v>
      </c>
      <c r="X186" s="37">
        <f t="shared" si="55"/>
        <v>33208.11775835586</v>
      </c>
      <c r="Y186" s="37">
        <f t="shared" si="56"/>
        <v>33208.11775835586</v>
      </c>
      <c r="Z186" s="43"/>
      <c r="AA186" s="12"/>
      <c r="AB186" s="12"/>
    </row>
    <row r="187" spans="1:28" ht="25.5" hidden="1" x14ac:dyDescent="0.2">
      <c r="A187" s="33">
        <v>58</v>
      </c>
      <c r="B187" s="42" t="s">
        <v>181</v>
      </c>
      <c r="C187" s="7">
        <v>44225512</v>
      </c>
      <c r="D187" s="2" t="s">
        <v>182</v>
      </c>
      <c r="E187" s="2" t="s">
        <v>35</v>
      </c>
      <c r="F187" s="2">
        <v>1001488</v>
      </c>
      <c r="G187" s="2" t="s">
        <v>208</v>
      </c>
      <c r="H187" s="7">
        <v>2</v>
      </c>
      <c r="I187" s="2" t="s">
        <v>225</v>
      </c>
      <c r="J187" s="5" t="s">
        <v>467</v>
      </c>
      <c r="K187" s="4">
        <v>100000</v>
      </c>
      <c r="L187" s="4">
        <v>3163156</v>
      </c>
      <c r="M187" s="4">
        <v>3163156</v>
      </c>
      <c r="N187" s="4">
        <v>115000</v>
      </c>
      <c r="O187" s="48">
        <v>16.8</v>
      </c>
      <c r="P187" s="1">
        <f t="shared" si="46"/>
        <v>50311.523592083067</v>
      </c>
      <c r="Q187" s="3">
        <f t="shared" si="47"/>
        <v>50311.523592083067</v>
      </c>
      <c r="R187" s="3" t="str">
        <f t="shared" si="48"/>
        <v>NE</v>
      </c>
      <c r="S187" s="37">
        <f>O187*$N$279</f>
        <v>5311.6054548069515</v>
      </c>
      <c r="T187" s="37">
        <f t="shared" si="52"/>
        <v>55623.129046890019</v>
      </c>
      <c r="U187" s="37">
        <f t="shared" si="53"/>
        <v>55623.129046890019</v>
      </c>
      <c r="V187" s="37" t="str">
        <f t="shared" si="54"/>
        <v>NE</v>
      </c>
      <c r="W187" s="37">
        <f>O187*$O$281</f>
        <v>166.50878714783084</v>
      </c>
      <c r="X187" s="37">
        <f t="shared" si="55"/>
        <v>55789.637834037851</v>
      </c>
      <c r="Y187" s="37">
        <f t="shared" si="56"/>
        <v>55789.637834037851</v>
      </c>
      <c r="Z187" s="43"/>
      <c r="AA187" s="12"/>
      <c r="AB187" s="12"/>
    </row>
    <row r="188" spans="1:28" ht="36" hidden="1" x14ac:dyDescent="0.2">
      <c r="A188" s="33">
        <v>58</v>
      </c>
      <c r="B188" s="42" t="s">
        <v>181</v>
      </c>
      <c r="C188" s="7">
        <v>44225512</v>
      </c>
      <c r="D188" s="2" t="s">
        <v>182</v>
      </c>
      <c r="E188" s="2" t="s">
        <v>35</v>
      </c>
      <c r="F188" s="2">
        <v>3255982</v>
      </c>
      <c r="G188" s="2" t="s">
        <v>208</v>
      </c>
      <c r="H188" s="7">
        <v>3</v>
      </c>
      <c r="I188" s="17" t="s">
        <v>468</v>
      </c>
      <c r="J188" s="5" t="s">
        <v>469</v>
      </c>
      <c r="K188" s="4">
        <v>0</v>
      </c>
      <c r="L188" s="4">
        <v>1101200</v>
      </c>
      <c r="M188" s="4">
        <v>1039085</v>
      </c>
      <c r="N188" s="4">
        <v>40000</v>
      </c>
      <c r="O188" s="48">
        <v>10</v>
      </c>
      <c r="P188" s="1">
        <f t="shared" si="46"/>
        <v>29947.335471478014</v>
      </c>
      <c r="Q188" s="3">
        <f t="shared" si="47"/>
        <v>29947.335471478014</v>
      </c>
      <c r="R188" s="3" t="str">
        <f t="shared" si="48"/>
        <v>NE</v>
      </c>
      <c r="S188" s="37">
        <f>O188*$N$279</f>
        <v>3161.6699135755662</v>
      </c>
      <c r="T188" s="37">
        <f t="shared" si="52"/>
        <v>33109.005385053577</v>
      </c>
      <c r="U188" s="37">
        <f t="shared" si="53"/>
        <v>33109.005385053577</v>
      </c>
      <c r="V188" s="37" t="str">
        <f t="shared" si="54"/>
        <v>NE</v>
      </c>
      <c r="W188" s="37">
        <f>O188*$O$281</f>
        <v>99.112373302280261</v>
      </c>
      <c r="X188" s="37">
        <f t="shared" si="55"/>
        <v>33208.11775835586</v>
      </c>
      <c r="Y188" s="37">
        <f t="shared" si="56"/>
        <v>33208.11775835586</v>
      </c>
      <c r="Z188" s="43">
        <f>T188-U188</f>
        <v>0</v>
      </c>
      <c r="AA188" s="12"/>
      <c r="AB188" s="12"/>
    </row>
    <row r="189" spans="1:28" ht="25.5" hidden="1" x14ac:dyDescent="0.2">
      <c r="A189" s="33">
        <v>58</v>
      </c>
      <c r="B189" s="42" t="s">
        <v>181</v>
      </c>
      <c r="C189" s="7">
        <v>44225512</v>
      </c>
      <c r="D189" s="2" t="s">
        <v>182</v>
      </c>
      <c r="E189" s="2" t="s">
        <v>35</v>
      </c>
      <c r="F189" s="2">
        <v>2179469</v>
      </c>
      <c r="G189" s="2" t="s">
        <v>208</v>
      </c>
      <c r="H189" s="7">
        <v>4</v>
      </c>
      <c r="I189" s="2" t="s">
        <v>282</v>
      </c>
      <c r="J189" s="5" t="s">
        <v>306</v>
      </c>
      <c r="K189" s="4">
        <v>40000</v>
      </c>
      <c r="L189" s="4">
        <v>2960265</v>
      </c>
      <c r="M189" s="4">
        <v>3208672</v>
      </c>
      <c r="N189" s="4">
        <v>80000</v>
      </c>
      <c r="O189" s="48">
        <v>16.8</v>
      </c>
      <c r="P189" s="1">
        <f t="shared" si="46"/>
        <v>50311.523592083067</v>
      </c>
      <c r="Q189" s="3">
        <f t="shared" si="47"/>
        <v>50311.523592083067</v>
      </c>
      <c r="R189" s="3" t="str">
        <f t="shared" si="48"/>
        <v>NE</v>
      </c>
      <c r="S189" s="37">
        <f>O189*$N$279</f>
        <v>5311.6054548069515</v>
      </c>
      <c r="T189" s="37">
        <f t="shared" si="52"/>
        <v>55623.129046890019</v>
      </c>
      <c r="U189" s="37">
        <f t="shared" si="53"/>
        <v>55623.129046890019</v>
      </c>
      <c r="V189" s="37" t="str">
        <f t="shared" si="54"/>
        <v>NE</v>
      </c>
      <c r="W189" s="37">
        <f>O189*$O$281</f>
        <v>166.50878714783084</v>
      </c>
      <c r="X189" s="37">
        <f t="shared" si="55"/>
        <v>55789.637834037851</v>
      </c>
      <c r="Y189" s="37">
        <f t="shared" si="56"/>
        <v>55789.637834037851</v>
      </c>
      <c r="Z189" s="43">
        <f>T189-U189</f>
        <v>0</v>
      </c>
      <c r="AA189" s="12"/>
      <c r="AB189" s="12"/>
    </row>
    <row r="190" spans="1:28" ht="34.5" hidden="1" customHeight="1" x14ac:dyDescent="0.2">
      <c r="A190" s="33">
        <v>58</v>
      </c>
      <c r="B190" s="42" t="s">
        <v>181</v>
      </c>
      <c r="C190" s="7">
        <v>44225512</v>
      </c>
      <c r="D190" s="2" t="s">
        <v>182</v>
      </c>
      <c r="E190" s="2" t="s">
        <v>35</v>
      </c>
      <c r="F190" s="2">
        <v>3125201</v>
      </c>
      <c r="G190" s="2" t="s">
        <v>208</v>
      </c>
      <c r="H190" s="7">
        <v>5</v>
      </c>
      <c r="I190" s="17" t="s">
        <v>301</v>
      </c>
      <c r="J190" s="5" t="s">
        <v>470</v>
      </c>
      <c r="K190" s="4">
        <v>30000</v>
      </c>
      <c r="L190" s="4">
        <v>1583759</v>
      </c>
      <c r="M190" s="4">
        <v>1666680</v>
      </c>
      <c r="N190" s="4">
        <v>60000</v>
      </c>
      <c r="O190" s="48">
        <v>10</v>
      </c>
      <c r="P190" s="1">
        <f t="shared" si="46"/>
        <v>29947.335471478014</v>
      </c>
      <c r="Q190" s="3">
        <f t="shared" si="47"/>
        <v>29947.335471478014</v>
      </c>
      <c r="R190" s="3" t="str">
        <f t="shared" si="48"/>
        <v>NE</v>
      </c>
      <c r="S190" s="37">
        <f>O190*$N$279</f>
        <v>3161.6699135755662</v>
      </c>
      <c r="T190" s="37">
        <f t="shared" si="52"/>
        <v>33109.005385053577</v>
      </c>
      <c r="U190" s="37">
        <f t="shared" si="53"/>
        <v>33109.005385053577</v>
      </c>
      <c r="V190" s="37" t="str">
        <f t="shared" si="54"/>
        <v>NE</v>
      </c>
      <c r="W190" s="37">
        <f>O190*$O$281</f>
        <v>99.112373302280261</v>
      </c>
      <c r="X190" s="37">
        <f t="shared" si="55"/>
        <v>33208.11775835586</v>
      </c>
      <c r="Y190" s="37">
        <f t="shared" si="56"/>
        <v>33208.11775835586</v>
      </c>
      <c r="Z190" s="43">
        <f>T190-U190</f>
        <v>0</v>
      </c>
      <c r="AA190" s="12"/>
      <c r="AB190" s="12"/>
    </row>
    <row r="191" spans="1:28" ht="25.5" hidden="1" x14ac:dyDescent="0.2">
      <c r="A191" s="33">
        <v>58</v>
      </c>
      <c r="B191" s="42" t="s">
        <v>181</v>
      </c>
      <c r="C191" s="7">
        <v>44225512</v>
      </c>
      <c r="D191" s="2" t="s">
        <v>182</v>
      </c>
      <c r="E191" s="2" t="s">
        <v>35</v>
      </c>
      <c r="F191" s="2">
        <v>3831791</v>
      </c>
      <c r="G191" s="2" t="s">
        <v>208</v>
      </c>
      <c r="H191" s="7">
        <v>6</v>
      </c>
      <c r="I191" s="2" t="s">
        <v>223</v>
      </c>
      <c r="J191" s="5" t="s">
        <v>471</v>
      </c>
      <c r="K191" s="4">
        <v>30000</v>
      </c>
      <c r="L191" s="4">
        <v>827678</v>
      </c>
      <c r="M191" s="4">
        <v>903801</v>
      </c>
      <c r="N191" s="4">
        <v>40000</v>
      </c>
      <c r="O191" s="48">
        <v>14.4</v>
      </c>
      <c r="P191" s="1">
        <f t="shared" si="46"/>
        <v>43124.163078928337</v>
      </c>
      <c r="Q191" s="3">
        <f t="shared" si="47"/>
        <v>40000</v>
      </c>
      <c r="R191" s="3" t="str">
        <f t="shared" si="48"/>
        <v>ANO</v>
      </c>
      <c r="S191" s="37">
        <v>0</v>
      </c>
      <c r="T191" s="37">
        <f>S191+Q191</f>
        <v>40000</v>
      </c>
      <c r="U191" s="37">
        <f>T191</f>
        <v>40000</v>
      </c>
      <c r="V191" s="37"/>
      <c r="W191" s="37">
        <v>0</v>
      </c>
      <c r="X191" s="37"/>
      <c r="Y191" s="37">
        <f>U191</f>
        <v>40000</v>
      </c>
      <c r="Z191" s="43"/>
      <c r="AA191" s="12"/>
      <c r="AB191" s="12"/>
    </row>
    <row r="192" spans="1:28" ht="34.5" hidden="1" customHeight="1" x14ac:dyDescent="0.2">
      <c r="A192" s="33">
        <v>58</v>
      </c>
      <c r="B192" s="42" t="s">
        <v>181</v>
      </c>
      <c r="C192" s="7">
        <v>44225512</v>
      </c>
      <c r="D192" s="2" t="s">
        <v>182</v>
      </c>
      <c r="E192" s="2" t="s">
        <v>35</v>
      </c>
      <c r="F192" s="2">
        <v>9288131</v>
      </c>
      <c r="G192" s="2" t="s">
        <v>208</v>
      </c>
      <c r="H192" s="7">
        <v>7</v>
      </c>
      <c r="I192" s="17" t="s">
        <v>301</v>
      </c>
      <c r="J192" s="5" t="s">
        <v>472</v>
      </c>
      <c r="K192" s="4">
        <v>0</v>
      </c>
      <c r="L192" s="4">
        <v>965410</v>
      </c>
      <c r="M192" s="4">
        <v>949217</v>
      </c>
      <c r="N192" s="4">
        <v>30000</v>
      </c>
      <c r="O192" s="48">
        <v>10</v>
      </c>
      <c r="P192" s="1">
        <f t="shared" si="46"/>
        <v>29947.335471478014</v>
      </c>
      <c r="Q192" s="3">
        <f t="shared" si="47"/>
        <v>29947.335471478014</v>
      </c>
      <c r="R192" s="3" t="str">
        <f t="shared" si="48"/>
        <v>NE</v>
      </c>
      <c r="S192" s="37">
        <f>O192*$N$279</f>
        <v>3161.6699135755662</v>
      </c>
      <c r="T192" s="37">
        <f>Q192+S192</f>
        <v>33109.005385053577</v>
      </c>
      <c r="U192" s="37">
        <f>IF(T192&lt;N192,T192,N192)</f>
        <v>30000</v>
      </c>
      <c r="V192" s="37" t="str">
        <f>IF(U192&lt;N192,"NE","ANO")</f>
        <v>ANO</v>
      </c>
      <c r="W192" s="37"/>
      <c r="X192" s="37"/>
      <c r="Y192" s="37">
        <f>U192</f>
        <v>30000</v>
      </c>
      <c r="Z192" s="43"/>
      <c r="AA192" s="12"/>
      <c r="AB192" s="12"/>
    </row>
    <row r="193" spans="1:28" ht="34.5" hidden="1" customHeight="1" x14ac:dyDescent="0.2">
      <c r="A193" s="33">
        <v>58</v>
      </c>
      <c r="B193" s="42" t="s">
        <v>181</v>
      </c>
      <c r="C193" s="7">
        <v>44225512</v>
      </c>
      <c r="D193" s="2" t="s">
        <v>182</v>
      </c>
      <c r="E193" s="2" t="s">
        <v>35</v>
      </c>
      <c r="F193" s="2">
        <v>9832613</v>
      </c>
      <c r="G193" s="2" t="s">
        <v>208</v>
      </c>
      <c r="H193" s="7">
        <v>8</v>
      </c>
      <c r="I193" s="2" t="s">
        <v>230</v>
      </c>
      <c r="J193" s="5" t="s">
        <v>473</v>
      </c>
      <c r="K193" s="4">
        <v>30000</v>
      </c>
      <c r="L193" s="4">
        <v>953463</v>
      </c>
      <c r="M193" s="4">
        <v>922063</v>
      </c>
      <c r="N193" s="4">
        <v>30000</v>
      </c>
      <c r="O193" s="48">
        <v>22.5</v>
      </c>
      <c r="P193" s="1">
        <f t="shared" si="46"/>
        <v>67381.504810825529</v>
      </c>
      <c r="Q193" s="3">
        <f t="shared" si="47"/>
        <v>30000</v>
      </c>
      <c r="R193" s="3" t="str">
        <f t="shared" si="48"/>
        <v>ANO</v>
      </c>
      <c r="S193" s="37">
        <v>0</v>
      </c>
      <c r="T193" s="37">
        <f>S193+Q193</f>
        <v>30000</v>
      </c>
      <c r="U193" s="37">
        <f>T193</f>
        <v>30000</v>
      </c>
      <c r="V193" s="37"/>
      <c r="W193" s="37">
        <v>0</v>
      </c>
      <c r="X193" s="37"/>
      <c r="Y193" s="37">
        <f>U193</f>
        <v>30000</v>
      </c>
      <c r="Z193" s="43"/>
      <c r="AA193" s="12"/>
      <c r="AB193" s="12"/>
    </row>
    <row r="194" spans="1:28" ht="34.5" hidden="1" customHeight="1" x14ac:dyDescent="0.2">
      <c r="A194" s="33">
        <v>58</v>
      </c>
      <c r="B194" s="42" t="s">
        <v>181</v>
      </c>
      <c r="C194" s="7">
        <v>44225512</v>
      </c>
      <c r="D194" s="2" t="s">
        <v>182</v>
      </c>
      <c r="E194" s="2" t="s">
        <v>35</v>
      </c>
      <c r="F194" s="2">
        <v>7141935</v>
      </c>
      <c r="G194" s="2" t="s">
        <v>208</v>
      </c>
      <c r="H194" s="7">
        <v>9</v>
      </c>
      <c r="I194" s="2" t="s">
        <v>268</v>
      </c>
      <c r="J194" s="5" t="s">
        <v>457</v>
      </c>
      <c r="K194" s="4">
        <v>20000</v>
      </c>
      <c r="L194" s="4">
        <v>7628885</v>
      </c>
      <c r="M194" s="4">
        <v>7577116</v>
      </c>
      <c r="N194" s="4">
        <v>30000</v>
      </c>
      <c r="O194" s="48">
        <v>13.65</v>
      </c>
      <c r="P194" s="1">
        <f t="shared" si="46"/>
        <v>40878.112918567487</v>
      </c>
      <c r="Q194" s="3">
        <f t="shared" si="47"/>
        <v>30000</v>
      </c>
      <c r="R194" s="3" t="str">
        <f t="shared" si="48"/>
        <v>ANO</v>
      </c>
      <c r="S194" s="37">
        <v>0</v>
      </c>
      <c r="T194" s="37">
        <f>S194+Q194</f>
        <v>30000</v>
      </c>
      <c r="U194" s="37">
        <f>T194</f>
        <v>30000</v>
      </c>
      <c r="V194" s="37"/>
      <c r="W194" s="37">
        <v>0</v>
      </c>
      <c r="X194" s="37"/>
      <c r="Y194" s="37">
        <f>U194</f>
        <v>30000</v>
      </c>
      <c r="Z194" s="43"/>
      <c r="AA194" s="12"/>
      <c r="AB194" s="12"/>
    </row>
    <row r="195" spans="1:28" ht="34.5" hidden="1" customHeight="1" x14ac:dyDescent="0.2">
      <c r="A195" s="33">
        <v>58</v>
      </c>
      <c r="B195" s="42" t="s">
        <v>181</v>
      </c>
      <c r="C195" s="7">
        <v>44225512</v>
      </c>
      <c r="D195" s="2" t="s">
        <v>182</v>
      </c>
      <c r="E195" s="2" t="s">
        <v>35</v>
      </c>
      <c r="F195" s="2">
        <v>6631017</v>
      </c>
      <c r="G195" s="2" t="s">
        <v>208</v>
      </c>
      <c r="H195" s="7">
        <v>10</v>
      </c>
      <c r="I195" s="17" t="s">
        <v>468</v>
      </c>
      <c r="J195" s="5" t="s">
        <v>474</v>
      </c>
      <c r="K195" s="4">
        <v>0</v>
      </c>
      <c r="L195" s="4">
        <v>803130</v>
      </c>
      <c r="M195" s="4">
        <v>890492</v>
      </c>
      <c r="N195" s="4">
        <v>40000</v>
      </c>
      <c r="O195" s="48">
        <v>13.75</v>
      </c>
      <c r="P195" s="1">
        <f t="shared" si="46"/>
        <v>41177.586273282272</v>
      </c>
      <c r="Q195" s="3">
        <f t="shared" si="47"/>
        <v>40000</v>
      </c>
      <c r="R195" s="3" t="str">
        <f t="shared" si="48"/>
        <v>ANO</v>
      </c>
      <c r="S195" s="37">
        <v>0</v>
      </c>
      <c r="T195" s="37">
        <f>S195+Q195</f>
        <v>40000</v>
      </c>
      <c r="U195" s="37">
        <f>T195</f>
        <v>40000</v>
      </c>
      <c r="V195" s="37"/>
      <c r="W195" s="37">
        <v>0</v>
      </c>
      <c r="X195" s="37"/>
      <c r="Y195" s="37">
        <f>U195</f>
        <v>40000</v>
      </c>
      <c r="Z195" s="43">
        <f>SUM(Y186:Y195)</f>
        <v>381203.6289431433</v>
      </c>
      <c r="AA195" s="12"/>
      <c r="AB195" s="12"/>
    </row>
    <row r="196" spans="1:28" ht="34.5" customHeight="1" x14ac:dyDescent="0.2">
      <c r="A196" s="33">
        <v>59</v>
      </c>
      <c r="B196" s="2" t="s">
        <v>130</v>
      </c>
      <c r="C196" s="7">
        <v>426113</v>
      </c>
      <c r="D196" s="2" t="s">
        <v>131</v>
      </c>
      <c r="E196" s="2" t="s">
        <v>15</v>
      </c>
      <c r="F196" s="2">
        <v>14272288</v>
      </c>
      <c r="G196" s="2" t="s">
        <v>208</v>
      </c>
      <c r="H196" s="2" t="s">
        <v>225</v>
      </c>
      <c r="I196" s="2" t="s">
        <v>234</v>
      </c>
      <c r="J196" s="5">
        <v>22</v>
      </c>
      <c r="K196" s="4">
        <v>70000</v>
      </c>
      <c r="L196" s="4">
        <v>2101000</v>
      </c>
      <c r="M196" s="4">
        <v>2471000</v>
      </c>
      <c r="N196" s="4">
        <v>110000</v>
      </c>
      <c r="O196" s="48">
        <v>13.2</v>
      </c>
      <c r="P196" s="1">
        <f t="shared" si="46"/>
        <v>39530.482822350976</v>
      </c>
      <c r="Q196" s="3">
        <f t="shared" si="47"/>
        <v>39530.482822350976</v>
      </c>
      <c r="R196" s="3" t="str">
        <f t="shared" si="48"/>
        <v>NE</v>
      </c>
      <c r="S196" s="37">
        <f>O196*$N$279</f>
        <v>4173.4042859197471</v>
      </c>
      <c r="T196" s="37">
        <f t="shared" ref="T196:T205" si="57">Q196+S196</f>
        <v>43703.887108270719</v>
      </c>
      <c r="U196" s="37">
        <f t="shared" ref="U196:U205" si="58">IF(T196&lt;N196,T196,N196)</f>
        <v>43703.887108270719</v>
      </c>
      <c r="V196" s="37" t="str">
        <f t="shared" ref="V196:V205" si="59">IF(U196&lt;N196,"NE","ANO")</f>
        <v>NE</v>
      </c>
      <c r="W196" s="37">
        <f>O196*$O$281</f>
        <v>130.82833275900992</v>
      </c>
      <c r="X196" s="37">
        <f t="shared" ref="X196:X202" si="60">U196+W196</f>
        <v>43834.71544102973</v>
      </c>
      <c r="Y196" s="37">
        <f t="shared" ref="Y196:Y202" si="61">IF(X196&lt;N196,X196,N196)</f>
        <v>43834.71544102973</v>
      </c>
      <c r="Z196" s="132">
        <f>SUM(Y196:Y197)</f>
        <v>87669.43088205946</v>
      </c>
      <c r="AA196" s="12"/>
      <c r="AB196" s="12"/>
    </row>
    <row r="197" spans="1:28" ht="34.5" customHeight="1" x14ac:dyDescent="0.2">
      <c r="A197" s="33">
        <v>59</v>
      </c>
      <c r="B197" s="2" t="s">
        <v>130</v>
      </c>
      <c r="C197" s="7"/>
      <c r="D197" s="2"/>
      <c r="E197" s="2"/>
      <c r="F197" s="2">
        <v>5658772</v>
      </c>
      <c r="G197" s="2" t="s">
        <v>208</v>
      </c>
      <c r="H197" s="2" t="s">
        <v>225</v>
      </c>
      <c r="I197" s="2" t="s">
        <v>235</v>
      </c>
      <c r="J197" s="5">
        <v>28</v>
      </c>
      <c r="K197" s="4">
        <v>80000</v>
      </c>
      <c r="L197" s="4">
        <v>2461000</v>
      </c>
      <c r="M197" s="4">
        <v>2642000</v>
      </c>
      <c r="N197" s="4">
        <v>130000</v>
      </c>
      <c r="O197" s="48">
        <v>13.2</v>
      </c>
      <c r="P197" s="1">
        <f t="shared" ref="P197:P260" si="62">O197*$O$1</f>
        <v>39530.482822350976</v>
      </c>
      <c r="Q197" s="3">
        <f t="shared" ref="Q197:Q260" si="63">IF(P197&lt;N197,P197,N197)</f>
        <v>39530.482822350976</v>
      </c>
      <c r="R197" s="3" t="str">
        <f t="shared" ref="R197:R265" si="64">IF(N197&lt;P197,"ANO","NE")</f>
        <v>NE</v>
      </c>
      <c r="S197" s="37">
        <f>O197*$N$279</f>
        <v>4173.4042859197471</v>
      </c>
      <c r="T197" s="37">
        <f t="shared" si="57"/>
        <v>43703.887108270719</v>
      </c>
      <c r="U197" s="37">
        <f t="shared" si="58"/>
        <v>43703.887108270719</v>
      </c>
      <c r="V197" s="37" t="str">
        <f t="shared" si="59"/>
        <v>NE</v>
      </c>
      <c r="W197" s="37">
        <f>O197*$O$281</f>
        <v>130.82833275900992</v>
      </c>
      <c r="X197" s="37">
        <f t="shared" si="60"/>
        <v>43834.71544102973</v>
      </c>
      <c r="Y197" s="37">
        <f t="shared" si="61"/>
        <v>43834.71544102973</v>
      </c>
      <c r="Z197" s="133"/>
      <c r="AA197" s="12"/>
      <c r="AB197" s="12"/>
    </row>
    <row r="198" spans="1:28" ht="34.5" customHeight="1" x14ac:dyDescent="0.2">
      <c r="A198" s="33">
        <v>60</v>
      </c>
      <c r="B198" s="2" t="s">
        <v>92</v>
      </c>
      <c r="C198" s="7">
        <v>21551413</v>
      </c>
      <c r="D198" s="2" t="s">
        <v>93</v>
      </c>
      <c r="E198" s="2" t="s">
        <v>94</v>
      </c>
      <c r="F198" s="2">
        <v>2868960</v>
      </c>
      <c r="G198" s="2" t="s">
        <v>208</v>
      </c>
      <c r="H198" s="7" t="s">
        <v>214</v>
      </c>
      <c r="I198" s="7" t="s">
        <v>329</v>
      </c>
      <c r="J198" s="5" t="s">
        <v>322</v>
      </c>
      <c r="K198" s="4">
        <v>20000</v>
      </c>
      <c r="L198" s="4">
        <v>1440700</v>
      </c>
      <c r="M198" s="4">
        <v>1850764</v>
      </c>
      <c r="N198" s="4">
        <v>129553</v>
      </c>
      <c r="O198" s="48">
        <v>11.25</v>
      </c>
      <c r="P198" s="1">
        <f t="shared" si="62"/>
        <v>33690.752405412764</v>
      </c>
      <c r="Q198" s="3">
        <f t="shared" si="63"/>
        <v>33690.752405412764</v>
      </c>
      <c r="R198" s="3" t="str">
        <f t="shared" si="64"/>
        <v>NE</v>
      </c>
      <c r="S198" s="37">
        <f>O198*$N$279</f>
        <v>3556.8786527725124</v>
      </c>
      <c r="T198" s="37">
        <f t="shared" si="57"/>
        <v>37247.631058185274</v>
      </c>
      <c r="U198" s="37">
        <f t="shared" si="58"/>
        <v>37247.631058185274</v>
      </c>
      <c r="V198" s="37" t="str">
        <f t="shared" si="59"/>
        <v>NE</v>
      </c>
      <c r="W198" s="37">
        <f>O198*$O$281</f>
        <v>111.5014199650653</v>
      </c>
      <c r="X198" s="37">
        <f t="shared" si="60"/>
        <v>37359.132478150343</v>
      </c>
      <c r="Y198" s="37">
        <f t="shared" si="61"/>
        <v>37359.132478150343</v>
      </c>
      <c r="Z198" s="132">
        <f>SUM(Y198:Y201)</f>
        <v>163217.89878231904</v>
      </c>
      <c r="AA198" s="12"/>
      <c r="AB198" s="12"/>
    </row>
    <row r="199" spans="1:28" ht="34.5" customHeight="1" x14ac:dyDescent="0.2">
      <c r="A199" s="33">
        <v>60</v>
      </c>
      <c r="B199" s="2" t="s">
        <v>92</v>
      </c>
      <c r="C199" s="7">
        <v>21551413</v>
      </c>
      <c r="D199" s="2" t="s">
        <v>93</v>
      </c>
      <c r="E199" s="2" t="s">
        <v>94</v>
      </c>
      <c r="F199" s="2">
        <v>1991853</v>
      </c>
      <c r="G199" s="2" t="s">
        <v>208</v>
      </c>
      <c r="H199" s="7" t="s">
        <v>231</v>
      </c>
      <c r="I199" s="7" t="s">
        <v>321</v>
      </c>
      <c r="J199" s="5" t="s">
        <v>323</v>
      </c>
      <c r="K199" s="4">
        <v>20000</v>
      </c>
      <c r="L199" s="4">
        <v>1953600</v>
      </c>
      <c r="M199" s="4">
        <v>3244104</v>
      </c>
      <c r="N199" s="4">
        <v>227087</v>
      </c>
      <c r="O199" s="48">
        <v>17.5</v>
      </c>
      <c r="P199" s="1">
        <f t="shared" si="62"/>
        <v>52407.837075086522</v>
      </c>
      <c r="Q199" s="3">
        <f t="shared" si="63"/>
        <v>52407.837075086522</v>
      </c>
      <c r="R199" s="3" t="str">
        <f t="shared" si="64"/>
        <v>NE</v>
      </c>
      <c r="S199" s="37">
        <f>O199*$N$279</f>
        <v>5532.9223487572408</v>
      </c>
      <c r="T199" s="37">
        <f t="shared" si="57"/>
        <v>57940.75942384376</v>
      </c>
      <c r="U199" s="37">
        <f t="shared" si="58"/>
        <v>57940.75942384376</v>
      </c>
      <c r="V199" s="37" t="str">
        <f t="shared" si="59"/>
        <v>NE</v>
      </c>
      <c r="W199" s="37">
        <f>O199*$O$281</f>
        <v>173.44665327899045</v>
      </c>
      <c r="X199" s="37">
        <f t="shared" si="60"/>
        <v>58114.206077122748</v>
      </c>
      <c r="Y199" s="37">
        <f t="shared" si="61"/>
        <v>58114.206077122748</v>
      </c>
      <c r="Z199" s="134"/>
      <c r="AA199" s="12"/>
      <c r="AB199" s="12"/>
    </row>
    <row r="200" spans="1:28" ht="34.5" customHeight="1" x14ac:dyDescent="0.2">
      <c r="A200" s="33">
        <v>60</v>
      </c>
      <c r="B200" s="2" t="s">
        <v>92</v>
      </c>
      <c r="C200" s="7">
        <v>21551413</v>
      </c>
      <c r="D200" s="2" t="s">
        <v>93</v>
      </c>
      <c r="E200" s="2" t="s">
        <v>94</v>
      </c>
      <c r="F200" s="2">
        <v>8897392</v>
      </c>
      <c r="G200" s="2" t="s">
        <v>208</v>
      </c>
      <c r="H200" s="7" t="s">
        <v>230</v>
      </c>
      <c r="I200" s="7" t="s">
        <v>324</v>
      </c>
      <c r="J200" s="5">
        <v>4</v>
      </c>
      <c r="K200" s="4">
        <v>0</v>
      </c>
      <c r="L200" s="4">
        <v>578200</v>
      </c>
      <c r="M200" s="4">
        <v>1235620</v>
      </c>
      <c r="N200" s="4">
        <v>86493</v>
      </c>
      <c r="O200" s="48">
        <v>5</v>
      </c>
      <c r="P200" s="1">
        <f t="shared" si="62"/>
        <v>14973.667735739007</v>
      </c>
      <c r="Q200" s="3">
        <f t="shared" si="63"/>
        <v>14973.667735739007</v>
      </c>
      <c r="R200" s="3" t="str">
        <f t="shared" si="64"/>
        <v>NE</v>
      </c>
      <c r="S200" s="37">
        <f>O200*$N$279</f>
        <v>1580.8349567877831</v>
      </c>
      <c r="T200" s="37">
        <f t="shared" si="57"/>
        <v>16554.502692526788</v>
      </c>
      <c r="U200" s="37">
        <f t="shared" si="58"/>
        <v>16554.502692526788</v>
      </c>
      <c r="V200" s="37" t="str">
        <f t="shared" si="59"/>
        <v>NE</v>
      </c>
      <c r="W200" s="37">
        <f>O200*$O$281</f>
        <v>49.556186651140131</v>
      </c>
      <c r="X200" s="37">
        <f t="shared" si="60"/>
        <v>16604.05887917793</v>
      </c>
      <c r="Y200" s="37">
        <f t="shared" si="61"/>
        <v>16604.05887917793</v>
      </c>
      <c r="Z200" s="134"/>
      <c r="AA200" s="12"/>
      <c r="AB200" s="12"/>
    </row>
    <row r="201" spans="1:28" ht="34.5" customHeight="1" x14ac:dyDescent="0.2">
      <c r="A201" s="33">
        <v>60</v>
      </c>
      <c r="B201" s="2" t="s">
        <v>92</v>
      </c>
      <c r="C201" s="7">
        <v>21551413</v>
      </c>
      <c r="D201" s="2" t="s">
        <v>93</v>
      </c>
      <c r="E201" s="2" t="s">
        <v>94</v>
      </c>
      <c r="F201" s="2">
        <v>2597207</v>
      </c>
      <c r="G201" s="2" t="s">
        <v>208</v>
      </c>
      <c r="H201" s="7" t="s">
        <v>209</v>
      </c>
      <c r="I201" s="7" t="s">
        <v>325</v>
      </c>
      <c r="J201" s="5">
        <v>3</v>
      </c>
      <c r="K201" s="4">
        <v>20000</v>
      </c>
      <c r="L201" s="4">
        <v>739400</v>
      </c>
      <c r="M201" s="4">
        <v>1072188</v>
      </c>
      <c r="N201" s="4">
        <v>75053</v>
      </c>
      <c r="O201" s="48">
        <v>15.4</v>
      </c>
      <c r="P201" s="1">
        <f t="shared" si="62"/>
        <v>46118.896626076144</v>
      </c>
      <c r="Q201" s="3">
        <f t="shared" si="63"/>
        <v>46118.896626076144</v>
      </c>
      <c r="R201" s="3" t="str">
        <f t="shared" si="64"/>
        <v>NE</v>
      </c>
      <c r="S201" s="37">
        <f>O201*$N$279</f>
        <v>4868.9716669063728</v>
      </c>
      <c r="T201" s="37">
        <f t="shared" si="57"/>
        <v>50987.868292982515</v>
      </c>
      <c r="U201" s="37">
        <f t="shared" si="58"/>
        <v>50987.868292982515</v>
      </c>
      <c r="V201" s="37" t="str">
        <f t="shared" si="59"/>
        <v>NE</v>
      </c>
      <c r="W201" s="37">
        <f>O201*$O$281</f>
        <v>152.6330548855116</v>
      </c>
      <c r="X201" s="37">
        <f t="shared" si="60"/>
        <v>51140.501347868027</v>
      </c>
      <c r="Y201" s="37">
        <f t="shared" si="61"/>
        <v>51140.501347868027</v>
      </c>
      <c r="Z201" s="133"/>
      <c r="AA201" s="12"/>
      <c r="AB201" s="12"/>
    </row>
    <row r="202" spans="1:28" ht="42.75" customHeight="1" x14ac:dyDescent="0.2">
      <c r="A202" s="33">
        <v>61</v>
      </c>
      <c r="B202" s="2" t="s">
        <v>68</v>
      </c>
      <c r="C202" s="7">
        <v>63154935</v>
      </c>
      <c r="D202" s="2" t="s">
        <v>69</v>
      </c>
      <c r="E202" s="2" t="s">
        <v>70</v>
      </c>
      <c r="F202" s="2">
        <v>4302274</v>
      </c>
      <c r="G202" s="2" t="s">
        <v>208</v>
      </c>
      <c r="H202" s="2" t="s">
        <v>239</v>
      </c>
      <c r="I202" s="2" t="s">
        <v>518</v>
      </c>
      <c r="J202" s="8">
        <v>12</v>
      </c>
      <c r="K202" s="4">
        <v>0</v>
      </c>
      <c r="L202" s="4">
        <v>3201000</v>
      </c>
      <c r="M202" s="4">
        <v>3504300</v>
      </c>
      <c r="N202" s="4">
        <v>169000</v>
      </c>
      <c r="O202" s="48">
        <v>8.0500000000000007</v>
      </c>
      <c r="P202" s="1">
        <f t="shared" si="62"/>
        <v>24107.605054539803</v>
      </c>
      <c r="Q202" s="3">
        <f t="shared" si="63"/>
        <v>24107.605054539803</v>
      </c>
      <c r="R202" s="3" t="str">
        <f t="shared" si="64"/>
        <v>NE</v>
      </c>
      <c r="S202" s="37">
        <f>O202*$N$279</f>
        <v>2545.1442804283311</v>
      </c>
      <c r="T202" s="37">
        <f t="shared" si="57"/>
        <v>26652.749334968135</v>
      </c>
      <c r="U202" s="37">
        <f t="shared" si="58"/>
        <v>26652.749334968135</v>
      </c>
      <c r="V202" s="37" t="str">
        <f t="shared" si="59"/>
        <v>NE</v>
      </c>
      <c r="W202" s="37">
        <f>O202*$O$281</f>
        <v>79.785460508335618</v>
      </c>
      <c r="X202" s="37">
        <f t="shared" si="60"/>
        <v>26732.534795476469</v>
      </c>
      <c r="Y202" s="37">
        <f t="shared" si="61"/>
        <v>26732.534795476469</v>
      </c>
      <c r="Z202" s="132">
        <f>SUM(Y202:Y207)</f>
        <v>178514.6596950157</v>
      </c>
      <c r="AA202" s="19"/>
      <c r="AB202" s="12"/>
    </row>
    <row r="203" spans="1:28" ht="42.75" customHeight="1" x14ac:dyDescent="0.2">
      <c r="A203" s="33">
        <v>61</v>
      </c>
      <c r="B203" s="2" t="s">
        <v>68</v>
      </c>
      <c r="C203" s="7">
        <v>63154935</v>
      </c>
      <c r="D203" s="2" t="s">
        <v>69</v>
      </c>
      <c r="E203" s="2" t="s">
        <v>70</v>
      </c>
      <c r="F203" s="2">
        <v>8454096</v>
      </c>
      <c r="G203" s="2" t="s">
        <v>208</v>
      </c>
      <c r="H203" s="2" t="s">
        <v>209</v>
      </c>
      <c r="I203" s="2" t="s">
        <v>519</v>
      </c>
      <c r="J203" s="8">
        <v>1</v>
      </c>
      <c r="K203" s="4">
        <v>0</v>
      </c>
      <c r="L203" s="4">
        <v>337300</v>
      </c>
      <c r="M203" s="4">
        <v>353500</v>
      </c>
      <c r="N203" s="4">
        <v>50000</v>
      </c>
      <c r="O203" s="48">
        <v>15.4</v>
      </c>
      <c r="P203" s="1">
        <f t="shared" si="62"/>
        <v>46118.896626076144</v>
      </c>
      <c r="Q203" s="3">
        <f t="shared" si="63"/>
        <v>46118.896626076144</v>
      </c>
      <c r="R203" s="3" t="str">
        <f t="shared" si="64"/>
        <v>NE</v>
      </c>
      <c r="S203" s="37">
        <f>O203*$N$279</f>
        <v>4868.9716669063728</v>
      </c>
      <c r="T203" s="37">
        <f t="shared" si="57"/>
        <v>50987.868292982515</v>
      </c>
      <c r="U203" s="37">
        <f t="shared" si="58"/>
        <v>50000</v>
      </c>
      <c r="V203" s="37" t="str">
        <f t="shared" si="59"/>
        <v>ANO</v>
      </c>
      <c r="W203" s="37"/>
      <c r="X203" s="37"/>
      <c r="Y203" s="37">
        <f>U203</f>
        <v>50000</v>
      </c>
      <c r="Z203" s="134"/>
      <c r="AA203" s="19"/>
      <c r="AB203" s="12"/>
    </row>
    <row r="204" spans="1:28" ht="55.5" customHeight="1" x14ac:dyDescent="0.2">
      <c r="A204" s="33">
        <v>61</v>
      </c>
      <c r="B204" s="2" t="s">
        <v>68</v>
      </c>
      <c r="C204" s="7">
        <v>63154935</v>
      </c>
      <c r="D204" s="2" t="s">
        <v>69</v>
      </c>
      <c r="E204" s="2" t="s">
        <v>70</v>
      </c>
      <c r="F204" s="2">
        <v>3964750</v>
      </c>
      <c r="G204" s="2" t="s">
        <v>208</v>
      </c>
      <c r="H204" s="2" t="s">
        <v>212</v>
      </c>
      <c r="I204" s="2" t="s">
        <v>520</v>
      </c>
      <c r="J204" s="8">
        <v>2</v>
      </c>
      <c r="K204" s="4">
        <v>0</v>
      </c>
      <c r="L204" s="4">
        <v>825900</v>
      </c>
      <c r="M204" s="4">
        <v>916300</v>
      </c>
      <c r="N204" s="4">
        <v>134000</v>
      </c>
      <c r="O204" s="48">
        <v>6.3</v>
      </c>
      <c r="P204" s="1">
        <f t="shared" si="62"/>
        <v>18866.821347031149</v>
      </c>
      <c r="Q204" s="3">
        <f t="shared" si="63"/>
        <v>18866.821347031149</v>
      </c>
      <c r="R204" s="3" t="str">
        <f t="shared" si="64"/>
        <v>NE</v>
      </c>
      <c r="S204" s="37">
        <f>O204*$N$279</f>
        <v>1991.8520455526068</v>
      </c>
      <c r="T204" s="37">
        <f t="shared" si="57"/>
        <v>20858.673392583754</v>
      </c>
      <c r="U204" s="37">
        <f t="shared" si="58"/>
        <v>20858.673392583754</v>
      </c>
      <c r="V204" s="37" t="str">
        <f t="shared" si="59"/>
        <v>NE</v>
      </c>
      <c r="W204" s="37">
        <f>O204*$O$281</f>
        <v>62.44079518043656</v>
      </c>
      <c r="X204" s="37">
        <f>U204+W204</f>
        <v>20921.114187764189</v>
      </c>
      <c r="Y204" s="37">
        <f>IF(X204&lt;N204,X204,N204)</f>
        <v>20921.114187764189</v>
      </c>
      <c r="Z204" s="134"/>
      <c r="AA204" s="20"/>
      <c r="AB204" s="20"/>
    </row>
    <row r="205" spans="1:28" ht="55.5" customHeight="1" x14ac:dyDescent="0.2">
      <c r="A205" s="33">
        <v>61</v>
      </c>
      <c r="B205" s="2" t="s">
        <v>68</v>
      </c>
      <c r="C205" s="7">
        <v>63154935</v>
      </c>
      <c r="D205" s="2" t="s">
        <v>69</v>
      </c>
      <c r="E205" s="2" t="s">
        <v>70</v>
      </c>
      <c r="F205" s="2">
        <v>9223369</v>
      </c>
      <c r="G205" s="2" t="s">
        <v>208</v>
      </c>
      <c r="H205" s="2" t="s">
        <v>239</v>
      </c>
      <c r="I205" s="2" t="s">
        <v>518</v>
      </c>
      <c r="J205" s="8">
        <v>12</v>
      </c>
      <c r="K205" s="4">
        <v>0</v>
      </c>
      <c r="L205" s="4">
        <v>3675100</v>
      </c>
      <c r="M205" s="4">
        <v>4026400</v>
      </c>
      <c r="N205" s="4">
        <v>193800</v>
      </c>
      <c r="O205" s="48">
        <v>6.9</v>
      </c>
      <c r="P205" s="1">
        <f t="shared" si="62"/>
        <v>20663.66147531983</v>
      </c>
      <c r="Q205" s="3">
        <f t="shared" si="63"/>
        <v>20663.66147531983</v>
      </c>
      <c r="R205" s="3" t="str">
        <f t="shared" si="64"/>
        <v>NE</v>
      </c>
      <c r="S205" s="37">
        <f>O205*$N$279</f>
        <v>2181.5522403671407</v>
      </c>
      <c r="T205" s="37">
        <f t="shared" si="57"/>
        <v>22845.213715686972</v>
      </c>
      <c r="U205" s="37">
        <f t="shared" si="58"/>
        <v>22845.213715686972</v>
      </c>
      <c r="V205" s="37" t="str">
        <f t="shared" si="59"/>
        <v>NE</v>
      </c>
      <c r="W205" s="37">
        <f>O205*$O$281</f>
        <v>68.387537578573387</v>
      </c>
      <c r="X205" s="37">
        <f>U205+W205</f>
        <v>22913.601253265544</v>
      </c>
      <c r="Y205" s="37">
        <f>IF(X205&lt;N205,X205,N205)</f>
        <v>22913.601253265544</v>
      </c>
      <c r="Z205" s="134"/>
      <c r="AA205" s="20"/>
      <c r="AB205" s="20"/>
    </row>
    <row r="206" spans="1:28" ht="55.5" customHeight="1" x14ac:dyDescent="0.2">
      <c r="A206" s="33">
        <v>61</v>
      </c>
      <c r="B206" s="2" t="s">
        <v>68</v>
      </c>
      <c r="C206" s="7">
        <v>63154935</v>
      </c>
      <c r="D206" s="2" t="s">
        <v>69</v>
      </c>
      <c r="E206" s="2" t="s">
        <v>70</v>
      </c>
      <c r="F206" s="2">
        <v>1138290</v>
      </c>
      <c r="G206" s="2" t="s">
        <v>208</v>
      </c>
      <c r="H206" s="2" t="s">
        <v>209</v>
      </c>
      <c r="I206" s="2" t="s">
        <v>519</v>
      </c>
      <c r="J206" s="8">
        <v>1</v>
      </c>
      <c r="K206" s="4">
        <v>0</v>
      </c>
      <c r="L206" s="4">
        <v>272200</v>
      </c>
      <c r="M206" s="4">
        <v>312500</v>
      </c>
      <c r="N206" s="4">
        <v>44000</v>
      </c>
      <c r="O206" s="48">
        <v>17.600000000000001</v>
      </c>
      <c r="P206" s="1">
        <f t="shared" si="62"/>
        <v>52707.310429801306</v>
      </c>
      <c r="Q206" s="3">
        <f t="shared" si="63"/>
        <v>44000</v>
      </c>
      <c r="R206" s="3" t="str">
        <f t="shared" si="64"/>
        <v>ANO</v>
      </c>
      <c r="S206" s="37">
        <v>0</v>
      </c>
      <c r="T206" s="37">
        <f>S206+Q206</f>
        <v>44000</v>
      </c>
      <c r="U206" s="37">
        <f>T206</f>
        <v>44000</v>
      </c>
      <c r="V206" s="37"/>
      <c r="W206" s="37">
        <v>0</v>
      </c>
      <c r="X206" s="37"/>
      <c r="Y206" s="37">
        <f>U206</f>
        <v>44000</v>
      </c>
      <c r="Z206" s="134"/>
      <c r="AA206" s="20"/>
      <c r="AB206" s="20"/>
    </row>
    <row r="207" spans="1:28" ht="55.5" customHeight="1" x14ac:dyDescent="0.2">
      <c r="A207" s="33">
        <v>61</v>
      </c>
      <c r="B207" s="2" t="s">
        <v>68</v>
      </c>
      <c r="C207" s="7">
        <v>63154935</v>
      </c>
      <c r="D207" s="2" t="s">
        <v>69</v>
      </c>
      <c r="E207" s="2" t="s">
        <v>70</v>
      </c>
      <c r="F207" s="2">
        <v>8743040</v>
      </c>
      <c r="G207" s="2" t="s">
        <v>208</v>
      </c>
      <c r="H207" s="2" t="s">
        <v>212</v>
      </c>
      <c r="I207" s="2" t="s">
        <v>520</v>
      </c>
      <c r="J207" s="8">
        <v>2</v>
      </c>
      <c r="K207" s="4">
        <v>0</v>
      </c>
      <c r="L207" s="4">
        <v>562958</v>
      </c>
      <c r="M207" s="4">
        <v>683200</v>
      </c>
      <c r="N207" s="4">
        <v>100000</v>
      </c>
      <c r="O207" s="48">
        <v>4.2</v>
      </c>
      <c r="P207" s="1">
        <f t="shared" si="62"/>
        <v>12577.880898020767</v>
      </c>
      <c r="Q207" s="3">
        <f t="shared" si="63"/>
        <v>12577.880898020767</v>
      </c>
      <c r="R207" s="3" t="str">
        <f t="shared" si="64"/>
        <v>NE</v>
      </c>
      <c r="S207" s="37">
        <f>O207*$N$279</f>
        <v>1327.9013637017379</v>
      </c>
      <c r="T207" s="37">
        <f t="shared" ref="T207:T213" si="65">Q207+S207</f>
        <v>13905.782261722505</v>
      </c>
      <c r="U207" s="37">
        <f t="shared" ref="U207:U213" si="66">IF(T207&lt;N207,T207,N207)</f>
        <v>13905.782261722505</v>
      </c>
      <c r="V207" s="37" t="str">
        <f t="shared" ref="V207:V213" si="67">IF(U207&lt;N207,"NE","ANO")</f>
        <v>NE</v>
      </c>
      <c r="W207" s="37">
        <f>O207*$O$281</f>
        <v>41.627196786957711</v>
      </c>
      <c r="X207" s="37">
        <f t="shared" ref="X207:X213" si="68">U207+W207</f>
        <v>13947.409458509463</v>
      </c>
      <c r="Y207" s="37">
        <f t="shared" ref="Y207:Y213" si="69">IF(X207&lt;N207,X207,N207)</f>
        <v>13947.409458509463</v>
      </c>
      <c r="Z207" s="133"/>
      <c r="AA207" s="20"/>
      <c r="AB207" s="20"/>
    </row>
    <row r="208" spans="1:28" ht="38.25" x14ac:dyDescent="0.2">
      <c r="A208" s="33">
        <v>62</v>
      </c>
      <c r="B208" s="2" t="s">
        <v>168</v>
      </c>
      <c r="C208" s="7">
        <v>67362621</v>
      </c>
      <c r="D208" s="2" t="s">
        <v>169</v>
      </c>
      <c r="E208" s="2" t="s">
        <v>170</v>
      </c>
      <c r="F208" s="2">
        <v>6917580</v>
      </c>
      <c r="G208" s="2" t="s">
        <v>208</v>
      </c>
      <c r="H208" s="2" t="s">
        <v>214</v>
      </c>
      <c r="I208" s="2" t="s">
        <v>521</v>
      </c>
      <c r="J208" s="2" t="s">
        <v>522</v>
      </c>
      <c r="K208" s="4">
        <v>20000</v>
      </c>
      <c r="L208" s="4">
        <v>783455</v>
      </c>
      <c r="M208" s="4">
        <v>2912774</v>
      </c>
      <c r="N208" s="4">
        <v>259873</v>
      </c>
      <c r="O208" s="48">
        <v>11.25</v>
      </c>
      <c r="P208" s="1">
        <f t="shared" si="62"/>
        <v>33690.752405412764</v>
      </c>
      <c r="Q208" s="3">
        <f t="shared" si="63"/>
        <v>33690.752405412764</v>
      </c>
      <c r="R208" s="3" t="str">
        <f t="shared" si="64"/>
        <v>NE</v>
      </c>
      <c r="S208" s="37">
        <f>O208*$N$279</f>
        <v>3556.8786527725124</v>
      </c>
      <c r="T208" s="37">
        <f t="shared" si="65"/>
        <v>37247.631058185274</v>
      </c>
      <c r="U208" s="37">
        <f t="shared" si="66"/>
        <v>37247.631058185274</v>
      </c>
      <c r="V208" s="37" t="str">
        <f t="shared" si="67"/>
        <v>NE</v>
      </c>
      <c r="W208" s="37">
        <f>O208*$O$281</f>
        <v>111.5014199650653</v>
      </c>
      <c r="X208" s="37">
        <f t="shared" si="68"/>
        <v>37359.132478150343</v>
      </c>
      <c r="Y208" s="37">
        <f t="shared" si="69"/>
        <v>37359.132478150343</v>
      </c>
      <c r="Z208" s="132">
        <f>SUM(Y208:Y209)</f>
        <v>77540.954965760931</v>
      </c>
      <c r="AA208" s="19"/>
      <c r="AB208" s="19"/>
    </row>
    <row r="209" spans="1:28" ht="38.25" x14ac:dyDescent="0.2">
      <c r="A209" s="33">
        <v>62</v>
      </c>
      <c r="B209" s="2" t="s">
        <v>168</v>
      </c>
      <c r="C209" s="7">
        <v>67362621</v>
      </c>
      <c r="D209" s="2" t="s">
        <v>169</v>
      </c>
      <c r="E209" s="2" t="s">
        <v>170</v>
      </c>
      <c r="F209" s="2">
        <v>5373127</v>
      </c>
      <c r="G209" s="2" t="s">
        <v>208</v>
      </c>
      <c r="H209" s="2" t="s">
        <v>209</v>
      </c>
      <c r="I209" s="2" t="s">
        <v>521</v>
      </c>
      <c r="J209" s="2" t="s">
        <v>523</v>
      </c>
      <c r="K209" s="4">
        <v>70000</v>
      </c>
      <c r="L209" s="4">
        <v>2591880</v>
      </c>
      <c r="M209" s="4">
        <v>4386264</v>
      </c>
      <c r="N209" s="4">
        <v>293530</v>
      </c>
      <c r="O209" s="48">
        <v>12.1</v>
      </c>
      <c r="P209" s="1">
        <f t="shared" si="62"/>
        <v>36236.275920488399</v>
      </c>
      <c r="Q209" s="3">
        <f t="shared" si="63"/>
        <v>36236.275920488399</v>
      </c>
      <c r="R209" s="3" t="str">
        <f t="shared" si="64"/>
        <v>NE</v>
      </c>
      <c r="S209" s="37">
        <f>O209*$N$279</f>
        <v>3825.6205954264351</v>
      </c>
      <c r="T209" s="37">
        <f t="shared" si="65"/>
        <v>40061.896515914836</v>
      </c>
      <c r="U209" s="37">
        <f t="shared" si="66"/>
        <v>40061.896515914836</v>
      </c>
      <c r="V209" s="37" t="str">
        <f t="shared" si="67"/>
        <v>NE</v>
      </c>
      <c r="W209" s="37">
        <f>O209*$O$281</f>
        <v>119.92597169575912</v>
      </c>
      <c r="X209" s="37">
        <f t="shared" si="68"/>
        <v>40181.822487610596</v>
      </c>
      <c r="Y209" s="37">
        <f t="shared" si="69"/>
        <v>40181.822487610596</v>
      </c>
      <c r="Z209" s="133"/>
      <c r="AA209" s="19"/>
      <c r="AB209" s="19"/>
    </row>
    <row r="210" spans="1:28" ht="38.25" x14ac:dyDescent="0.2">
      <c r="A210" s="33">
        <v>63</v>
      </c>
      <c r="B210" s="2" t="s">
        <v>80</v>
      </c>
      <c r="C210" s="7">
        <v>70100691</v>
      </c>
      <c r="D210" s="2" t="s">
        <v>81</v>
      </c>
      <c r="E210" s="2" t="s">
        <v>82</v>
      </c>
      <c r="F210" s="2">
        <v>9564563</v>
      </c>
      <c r="G210" s="2" t="s">
        <v>208</v>
      </c>
      <c r="H210" s="2" t="s">
        <v>211</v>
      </c>
      <c r="I210" s="2" t="s">
        <v>524</v>
      </c>
      <c r="J210" s="8">
        <v>2</v>
      </c>
      <c r="K210" s="4">
        <v>0</v>
      </c>
      <c r="L210" s="4">
        <v>930000</v>
      </c>
      <c r="M210" s="4">
        <v>880000</v>
      </c>
      <c r="N210" s="4">
        <v>60000</v>
      </c>
      <c r="O210" s="48">
        <v>11.25</v>
      </c>
      <c r="P210" s="1">
        <f t="shared" si="62"/>
        <v>33690.752405412764</v>
      </c>
      <c r="Q210" s="3">
        <f t="shared" si="63"/>
        <v>33690.752405412764</v>
      </c>
      <c r="R210" s="3" t="str">
        <f t="shared" si="64"/>
        <v>NE</v>
      </c>
      <c r="S210" s="37">
        <f>O210*$N$279</f>
        <v>3556.8786527725124</v>
      </c>
      <c r="T210" s="37">
        <f t="shared" si="65"/>
        <v>37247.631058185274</v>
      </c>
      <c r="U210" s="37">
        <f t="shared" si="66"/>
        <v>37247.631058185274</v>
      </c>
      <c r="V210" s="37" t="str">
        <f t="shared" si="67"/>
        <v>NE</v>
      </c>
      <c r="W210" s="37">
        <f>O210*$O$281</f>
        <v>111.5014199650653</v>
      </c>
      <c r="X210" s="37">
        <f t="shared" si="68"/>
        <v>37359.132478150343</v>
      </c>
      <c r="Y210" s="37">
        <f t="shared" si="69"/>
        <v>37359.132478150343</v>
      </c>
      <c r="Z210" s="132">
        <f>SUM(Y210:Y215)</f>
        <v>178653.54463239585</v>
      </c>
      <c r="AA210" s="19"/>
      <c r="AB210" s="19"/>
    </row>
    <row r="211" spans="1:28" ht="38.25" x14ac:dyDescent="0.2">
      <c r="A211" s="33">
        <v>63</v>
      </c>
      <c r="B211" s="2" t="s">
        <v>80</v>
      </c>
      <c r="C211" s="7">
        <v>70100691</v>
      </c>
      <c r="D211" s="2" t="s">
        <v>81</v>
      </c>
      <c r="E211" s="2" t="s">
        <v>82</v>
      </c>
      <c r="F211" s="2">
        <v>2230344</v>
      </c>
      <c r="G211" s="2" t="s">
        <v>208</v>
      </c>
      <c r="H211" s="2" t="s">
        <v>211</v>
      </c>
      <c r="I211" s="2" t="s">
        <v>524</v>
      </c>
      <c r="J211" s="8">
        <v>7</v>
      </c>
      <c r="K211" s="4">
        <v>0</v>
      </c>
      <c r="L211" s="4">
        <v>1987306</v>
      </c>
      <c r="M211" s="4">
        <v>3304390</v>
      </c>
      <c r="N211" s="4">
        <v>165227</v>
      </c>
      <c r="O211" s="48">
        <v>7.5</v>
      </c>
      <c r="P211" s="1">
        <f t="shared" si="62"/>
        <v>22460.501603608511</v>
      </c>
      <c r="Q211" s="3">
        <f t="shared" si="63"/>
        <v>22460.501603608511</v>
      </c>
      <c r="R211" s="3" t="str">
        <f t="shared" si="64"/>
        <v>NE</v>
      </c>
      <c r="S211" s="37">
        <f>O211*$N$279</f>
        <v>2371.2524351816746</v>
      </c>
      <c r="T211" s="37">
        <f t="shared" si="65"/>
        <v>24831.754038790186</v>
      </c>
      <c r="U211" s="37">
        <f t="shared" si="66"/>
        <v>24831.754038790186</v>
      </c>
      <c r="V211" s="37" t="str">
        <f t="shared" si="67"/>
        <v>NE</v>
      </c>
      <c r="W211" s="37">
        <f>O211*$O$281</f>
        <v>74.334279976710192</v>
      </c>
      <c r="X211" s="37">
        <f t="shared" si="68"/>
        <v>24906.088318766895</v>
      </c>
      <c r="Y211" s="37">
        <f t="shared" si="69"/>
        <v>24906.088318766895</v>
      </c>
      <c r="Z211" s="134"/>
      <c r="AA211" s="19"/>
      <c r="AB211" s="19"/>
    </row>
    <row r="212" spans="1:28" ht="38.25" x14ac:dyDescent="0.2">
      <c r="A212" s="33">
        <v>63</v>
      </c>
      <c r="B212" s="2" t="s">
        <v>80</v>
      </c>
      <c r="C212" s="7">
        <v>70100691</v>
      </c>
      <c r="D212" s="2" t="s">
        <v>81</v>
      </c>
      <c r="E212" s="2" t="s">
        <v>82</v>
      </c>
      <c r="F212" s="2">
        <v>7212518</v>
      </c>
      <c r="G212" s="2" t="s">
        <v>208</v>
      </c>
      <c r="H212" s="2" t="s">
        <v>214</v>
      </c>
      <c r="I212" s="2" t="s">
        <v>525</v>
      </c>
      <c r="J212" s="8">
        <v>4</v>
      </c>
      <c r="K212" s="4">
        <v>0</v>
      </c>
      <c r="L212" s="4">
        <v>1641147</v>
      </c>
      <c r="M212" s="4">
        <v>1669832</v>
      </c>
      <c r="N212" s="4">
        <v>83761</v>
      </c>
      <c r="O212" s="48">
        <v>13.75</v>
      </c>
      <c r="P212" s="1">
        <f t="shared" si="62"/>
        <v>41177.586273282272</v>
      </c>
      <c r="Q212" s="3">
        <f t="shared" si="63"/>
        <v>41177.586273282272</v>
      </c>
      <c r="R212" s="3" t="str">
        <f t="shared" si="64"/>
        <v>NE</v>
      </c>
      <c r="S212" s="37">
        <f>O212*$N$279</f>
        <v>4347.2961311664039</v>
      </c>
      <c r="T212" s="37">
        <f t="shared" si="65"/>
        <v>45524.882404448676</v>
      </c>
      <c r="U212" s="37">
        <f t="shared" si="66"/>
        <v>45524.882404448676</v>
      </c>
      <c r="V212" s="37" t="str">
        <f t="shared" si="67"/>
        <v>NE</v>
      </c>
      <c r="W212" s="37">
        <f>O212*$O$281</f>
        <v>136.27951329063535</v>
      </c>
      <c r="X212" s="37">
        <f t="shared" si="68"/>
        <v>45661.161917739308</v>
      </c>
      <c r="Y212" s="37">
        <f t="shared" si="69"/>
        <v>45661.161917739308</v>
      </c>
      <c r="Z212" s="134"/>
      <c r="AA212" s="19"/>
      <c r="AB212" s="19"/>
    </row>
    <row r="213" spans="1:28" ht="38.25" x14ac:dyDescent="0.2">
      <c r="A213" s="33">
        <v>63</v>
      </c>
      <c r="B213" s="2" t="s">
        <v>80</v>
      </c>
      <c r="C213" s="7">
        <v>70100691</v>
      </c>
      <c r="D213" s="2" t="s">
        <v>81</v>
      </c>
      <c r="E213" s="2" t="s">
        <v>82</v>
      </c>
      <c r="F213" s="2">
        <v>7406243</v>
      </c>
      <c r="G213" s="2" t="s">
        <v>208</v>
      </c>
      <c r="H213" s="2" t="s">
        <v>437</v>
      </c>
      <c r="I213" s="2" t="s">
        <v>526</v>
      </c>
      <c r="J213" s="8" t="s">
        <v>527</v>
      </c>
      <c r="K213" s="4">
        <v>30000</v>
      </c>
      <c r="L213" s="4">
        <v>1546200</v>
      </c>
      <c r="M213" s="4">
        <v>1605584</v>
      </c>
      <c r="N213" s="4">
        <v>80000</v>
      </c>
      <c r="O213" s="48">
        <v>13.75</v>
      </c>
      <c r="P213" s="1">
        <f t="shared" si="62"/>
        <v>41177.586273282272</v>
      </c>
      <c r="Q213" s="3">
        <f t="shared" si="63"/>
        <v>41177.586273282272</v>
      </c>
      <c r="R213" s="3" t="str">
        <f t="shared" si="64"/>
        <v>NE</v>
      </c>
      <c r="S213" s="37">
        <f>O213*$N$279</f>
        <v>4347.2961311664039</v>
      </c>
      <c r="T213" s="37">
        <f t="shared" si="65"/>
        <v>45524.882404448676</v>
      </c>
      <c r="U213" s="37">
        <f t="shared" si="66"/>
        <v>45524.882404448676</v>
      </c>
      <c r="V213" s="37" t="str">
        <f t="shared" si="67"/>
        <v>NE</v>
      </c>
      <c r="W213" s="37">
        <f>O213*$O$281</f>
        <v>136.27951329063535</v>
      </c>
      <c r="X213" s="37">
        <f t="shared" si="68"/>
        <v>45661.161917739308</v>
      </c>
      <c r="Y213" s="37">
        <f t="shared" si="69"/>
        <v>45661.161917739308</v>
      </c>
      <c r="Z213" s="134"/>
      <c r="AA213" s="19"/>
      <c r="AB213" s="19"/>
    </row>
    <row r="214" spans="1:28" ht="38.25" x14ac:dyDescent="0.2">
      <c r="A214" s="33">
        <v>63</v>
      </c>
      <c r="B214" s="2" t="s">
        <v>80</v>
      </c>
      <c r="C214" s="7">
        <v>70100691</v>
      </c>
      <c r="D214" s="2" t="s">
        <v>81</v>
      </c>
      <c r="E214" s="2" t="s">
        <v>82</v>
      </c>
      <c r="F214" s="2">
        <v>3190373</v>
      </c>
      <c r="G214" s="2" t="s">
        <v>208</v>
      </c>
      <c r="H214" s="2" t="s">
        <v>214</v>
      </c>
      <c r="I214" s="2" t="s">
        <v>525</v>
      </c>
      <c r="J214" s="8">
        <v>1</v>
      </c>
      <c r="K214" s="4">
        <v>0</v>
      </c>
      <c r="L214" s="4">
        <v>280000</v>
      </c>
      <c r="M214" s="4">
        <v>300852</v>
      </c>
      <c r="N214" s="4">
        <v>15066</v>
      </c>
      <c r="O214" s="48">
        <v>11.25</v>
      </c>
      <c r="P214" s="1">
        <f t="shared" si="62"/>
        <v>33690.752405412764</v>
      </c>
      <c r="Q214" s="3">
        <f t="shared" si="63"/>
        <v>15066</v>
      </c>
      <c r="R214" s="3" t="str">
        <f t="shared" si="64"/>
        <v>ANO</v>
      </c>
      <c r="S214" s="37">
        <v>0</v>
      </c>
      <c r="T214" s="37">
        <f>S214+Q214</f>
        <v>15066</v>
      </c>
      <c r="U214" s="37">
        <f>T214</f>
        <v>15066</v>
      </c>
      <c r="V214" s="37"/>
      <c r="W214" s="37">
        <v>0</v>
      </c>
      <c r="X214" s="37"/>
      <c r="Y214" s="37">
        <f>U214</f>
        <v>15066</v>
      </c>
      <c r="Z214" s="134"/>
      <c r="AA214" s="19"/>
      <c r="AB214" s="19"/>
    </row>
    <row r="215" spans="1:28" ht="38.25" x14ac:dyDescent="0.2">
      <c r="A215" s="33">
        <v>63</v>
      </c>
      <c r="B215" s="2" t="s">
        <v>80</v>
      </c>
      <c r="C215" s="7">
        <v>70100691</v>
      </c>
      <c r="D215" s="2" t="s">
        <v>81</v>
      </c>
      <c r="E215" s="2" t="s">
        <v>82</v>
      </c>
      <c r="F215" s="2">
        <v>7160480</v>
      </c>
      <c r="G215" s="2" t="s">
        <v>208</v>
      </c>
      <c r="H215" s="2" t="s">
        <v>214</v>
      </c>
      <c r="I215" s="2" t="s">
        <v>525</v>
      </c>
      <c r="J215" s="8">
        <v>2</v>
      </c>
      <c r="K215" s="4">
        <v>0</v>
      </c>
      <c r="L215" s="4">
        <v>498906</v>
      </c>
      <c r="M215" s="4">
        <v>616430</v>
      </c>
      <c r="N215" s="4">
        <v>10000</v>
      </c>
      <c r="O215" s="48">
        <v>13.75</v>
      </c>
      <c r="P215" s="1">
        <f t="shared" si="62"/>
        <v>41177.586273282272</v>
      </c>
      <c r="Q215" s="3">
        <f t="shared" si="63"/>
        <v>10000</v>
      </c>
      <c r="R215" s="3" t="str">
        <f t="shared" si="64"/>
        <v>ANO</v>
      </c>
      <c r="S215" s="37">
        <v>0</v>
      </c>
      <c r="T215" s="37">
        <f>S215+Q215</f>
        <v>10000</v>
      </c>
      <c r="U215" s="37">
        <f>T215</f>
        <v>10000</v>
      </c>
      <c r="V215" s="37"/>
      <c r="W215" s="37">
        <v>0</v>
      </c>
      <c r="X215" s="37"/>
      <c r="Y215" s="37">
        <f>U215</f>
        <v>10000</v>
      </c>
      <c r="Z215" s="133"/>
      <c r="AA215" s="19"/>
      <c r="AB215" s="19"/>
    </row>
    <row r="216" spans="1:28" ht="44.25" customHeight="1" x14ac:dyDescent="0.2">
      <c r="A216" s="33">
        <v>64</v>
      </c>
      <c r="B216" s="2" t="s">
        <v>91</v>
      </c>
      <c r="C216" s="7">
        <v>22723030</v>
      </c>
      <c r="D216" s="2" t="s">
        <v>297</v>
      </c>
      <c r="E216" s="2" t="s">
        <v>12</v>
      </c>
      <c r="F216" s="2">
        <v>1066993</v>
      </c>
      <c r="G216" s="2" t="s">
        <v>208</v>
      </c>
      <c r="H216" s="7" t="s">
        <v>209</v>
      </c>
      <c r="I216" s="7" t="s">
        <v>91</v>
      </c>
      <c r="J216" s="5" t="s">
        <v>298</v>
      </c>
      <c r="K216" s="4">
        <v>30000</v>
      </c>
      <c r="L216" s="4">
        <v>481000</v>
      </c>
      <c r="M216" s="4">
        <v>570660</v>
      </c>
      <c r="N216" s="4">
        <v>30000</v>
      </c>
      <c r="O216" s="48">
        <v>15.4</v>
      </c>
      <c r="P216" s="1">
        <f t="shared" si="62"/>
        <v>46118.896626076144</v>
      </c>
      <c r="Q216" s="3">
        <f t="shared" si="63"/>
        <v>30000</v>
      </c>
      <c r="R216" s="3" t="str">
        <f t="shared" si="64"/>
        <v>ANO</v>
      </c>
      <c r="S216" s="37">
        <v>0</v>
      </c>
      <c r="T216" s="37">
        <f>S216+Q216</f>
        <v>30000</v>
      </c>
      <c r="U216" s="37">
        <f>T216</f>
        <v>30000</v>
      </c>
      <c r="V216" s="37"/>
      <c r="W216" s="37">
        <v>0</v>
      </c>
      <c r="X216" s="37"/>
      <c r="Y216" s="37">
        <f>U216</f>
        <v>30000</v>
      </c>
      <c r="Z216" s="43">
        <f>Y216</f>
        <v>30000</v>
      </c>
      <c r="AA216" s="12"/>
      <c r="AB216" s="19"/>
    </row>
    <row r="217" spans="1:28" ht="44.25" customHeight="1" x14ac:dyDescent="0.2">
      <c r="A217" s="33">
        <v>65</v>
      </c>
      <c r="B217" s="2" t="s">
        <v>95</v>
      </c>
      <c r="C217" s="7">
        <v>26670763</v>
      </c>
      <c r="D217" s="2" t="s">
        <v>50</v>
      </c>
      <c r="E217" s="2" t="s">
        <v>35</v>
      </c>
      <c r="F217" s="2">
        <v>4095789</v>
      </c>
      <c r="G217" s="2" t="s">
        <v>208</v>
      </c>
      <c r="H217" s="7" t="s">
        <v>209</v>
      </c>
      <c r="I217" s="7" t="s">
        <v>299</v>
      </c>
      <c r="J217" s="5" t="s">
        <v>300</v>
      </c>
      <c r="K217" s="4">
        <v>20000</v>
      </c>
      <c r="L217" s="4">
        <v>1398720</v>
      </c>
      <c r="M217" s="4">
        <v>1721132</v>
      </c>
      <c r="N217" s="4">
        <v>55769</v>
      </c>
      <c r="O217" s="48">
        <v>19.8</v>
      </c>
      <c r="P217" s="1">
        <f t="shared" si="62"/>
        <v>59295.724233526467</v>
      </c>
      <c r="Q217" s="3">
        <f t="shared" si="63"/>
        <v>55769</v>
      </c>
      <c r="R217" s="3" t="str">
        <f t="shared" si="64"/>
        <v>ANO</v>
      </c>
      <c r="S217" s="37">
        <v>0</v>
      </c>
      <c r="T217" s="37">
        <f>S217+Q217</f>
        <v>55769</v>
      </c>
      <c r="U217" s="37">
        <f>T217</f>
        <v>55769</v>
      </c>
      <c r="V217" s="37"/>
      <c r="W217" s="37">
        <v>0</v>
      </c>
      <c r="X217" s="37"/>
      <c r="Y217" s="37">
        <f>U217</f>
        <v>55769</v>
      </c>
      <c r="Z217" s="43">
        <f>Y217</f>
        <v>55769</v>
      </c>
      <c r="AA217" s="12"/>
      <c r="AB217" s="19"/>
    </row>
    <row r="218" spans="1:28" ht="44.25" customHeight="1" x14ac:dyDescent="0.2">
      <c r="A218" s="33">
        <v>66</v>
      </c>
      <c r="B218" s="2" t="s">
        <v>31</v>
      </c>
      <c r="C218" s="7">
        <v>69411239</v>
      </c>
      <c r="D218" s="2" t="s">
        <v>10</v>
      </c>
      <c r="E218" s="2" t="s">
        <v>11</v>
      </c>
      <c r="F218" s="2">
        <v>4467601</v>
      </c>
      <c r="G218" s="2" t="s">
        <v>208</v>
      </c>
      <c r="H218" s="2" t="s">
        <v>236</v>
      </c>
      <c r="I218" s="2" t="s">
        <v>237</v>
      </c>
      <c r="J218" s="8">
        <v>2</v>
      </c>
      <c r="K218" s="4">
        <v>20000</v>
      </c>
      <c r="L218" s="4">
        <v>967250</v>
      </c>
      <c r="M218" s="4">
        <v>1251390</v>
      </c>
      <c r="N218" s="4">
        <v>50000</v>
      </c>
      <c r="O218" s="48">
        <v>6.9</v>
      </c>
      <c r="P218" s="1">
        <f t="shared" si="62"/>
        <v>20663.66147531983</v>
      </c>
      <c r="Q218" s="3">
        <f t="shared" si="63"/>
        <v>20663.66147531983</v>
      </c>
      <c r="R218" s="3" t="str">
        <f t="shared" si="64"/>
        <v>NE</v>
      </c>
      <c r="S218" s="37">
        <f>O218*$N$279</f>
        <v>2181.5522403671407</v>
      </c>
      <c r="T218" s="37">
        <f>Q218+S218</f>
        <v>22845.213715686972</v>
      </c>
      <c r="U218" s="37">
        <f>IF(T218&lt;N218,T218,N218)</f>
        <v>22845.213715686972</v>
      </c>
      <c r="V218" s="37" t="str">
        <f>IF(U218&lt;N218,"NE","ANO")</f>
        <v>NE</v>
      </c>
      <c r="W218" s="37">
        <f>O218*$O$281</f>
        <v>68.387537578573387</v>
      </c>
      <c r="X218" s="37">
        <f>U218+W218</f>
        <v>22913.601253265544</v>
      </c>
      <c r="Y218" s="37">
        <f>IF(X218&lt;N218,X218,N218)</f>
        <v>22913.601253265544</v>
      </c>
      <c r="Z218" s="132">
        <f>SUM(Y218:Y221)</f>
        <v>151782.88092936069</v>
      </c>
      <c r="AA218" s="12"/>
      <c r="AB218" s="19"/>
    </row>
    <row r="219" spans="1:28" ht="44.25" customHeight="1" x14ac:dyDescent="0.2">
      <c r="A219" s="33">
        <v>66</v>
      </c>
      <c r="B219" s="2" t="s">
        <v>31</v>
      </c>
      <c r="C219" s="7">
        <v>69411239</v>
      </c>
      <c r="D219" s="2" t="s">
        <v>10</v>
      </c>
      <c r="E219" s="2" t="s">
        <v>11</v>
      </c>
      <c r="F219" s="2">
        <v>3192313</v>
      </c>
      <c r="G219" s="2" t="s">
        <v>208</v>
      </c>
      <c r="H219" s="2" t="s">
        <v>236</v>
      </c>
      <c r="I219" s="2" t="s">
        <v>238</v>
      </c>
      <c r="J219" s="8">
        <v>3</v>
      </c>
      <c r="K219" s="4">
        <v>20000</v>
      </c>
      <c r="L219" s="4">
        <v>1340000</v>
      </c>
      <c r="M219" s="4">
        <v>1942815</v>
      </c>
      <c r="N219" s="4">
        <v>50000</v>
      </c>
      <c r="O219" s="48">
        <v>14.95</v>
      </c>
      <c r="P219" s="1">
        <f t="shared" si="62"/>
        <v>44771.266529859626</v>
      </c>
      <c r="Q219" s="3">
        <f t="shared" si="63"/>
        <v>44771.266529859626</v>
      </c>
      <c r="R219" s="3" t="str">
        <f t="shared" si="64"/>
        <v>NE</v>
      </c>
      <c r="S219" s="37">
        <f>O219*$N$279</f>
        <v>4726.6965207954718</v>
      </c>
      <c r="T219" s="37">
        <f>Q219+S219</f>
        <v>49497.963050655097</v>
      </c>
      <c r="U219" s="37">
        <f>IF(T219&lt;N219,T219,N219)</f>
        <v>49497.963050655097</v>
      </c>
      <c r="V219" s="37" t="str">
        <f>IF(U219&lt;N219,"NE","ANO")</f>
        <v>NE</v>
      </c>
      <c r="W219" s="37">
        <f>O219*$O$281</f>
        <v>148.17299808690899</v>
      </c>
      <c r="X219" s="37">
        <f>U219+W219</f>
        <v>49646.136048742002</v>
      </c>
      <c r="Y219" s="37">
        <f>IF(X219&lt;N219,X219,N219)</f>
        <v>49646.136048742002</v>
      </c>
      <c r="Z219" s="134"/>
      <c r="AA219" s="12"/>
      <c r="AB219" s="19"/>
    </row>
    <row r="220" spans="1:28" ht="44.25" customHeight="1" x14ac:dyDescent="0.2">
      <c r="A220" s="33">
        <v>66</v>
      </c>
      <c r="B220" s="2" t="s">
        <v>31</v>
      </c>
      <c r="C220" s="7">
        <v>69411239</v>
      </c>
      <c r="D220" s="2" t="s">
        <v>10</v>
      </c>
      <c r="E220" s="2" t="s">
        <v>11</v>
      </c>
      <c r="F220" s="2">
        <v>4709041</v>
      </c>
      <c r="G220" s="2" t="s">
        <v>208</v>
      </c>
      <c r="H220" s="2" t="s">
        <v>239</v>
      </c>
      <c r="I220" s="2" t="s">
        <v>240</v>
      </c>
      <c r="J220" s="8">
        <v>2</v>
      </c>
      <c r="K220" s="4">
        <v>0</v>
      </c>
      <c r="L220" s="4">
        <v>813000</v>
      </c>
      <c r="M220" s="4">
        <v>1201696</v>
      </c>
      <c r="N220" s="4">
        <v>50000</v>
      </c>
      <c r="O220" s="48">
        <v>24.15</v>
      </c>
      <c r="P220" s="1">
        <f t="shared" si="62"/>
        <v>72322.815163619394</v>
      </c>
      <c r="Q220" s="3">
        <f t="shared" si="63"/>
        <v>50000</v>
      </c>
      <c r="R220" s="3" t="str">
        <f t="shared" si="64"/>
        <v>ANO</v>
      </c>
      <c r="S220" s="37">
        <v>0</v>
      </c>
      <c r="T220" s="37">
        <f>S220+Q220</f>
        <v>50000</v>
      </c>
      <c r="U220" s="37">
        <f>T220</f>
        <v>50000</v>
      </c>
      <c r="V220" s="37"/>
      <c r="W220" s="37">
        <v>0</v>
      </c>
      <c r="X220" s="37"/>
      <c r="Y220" s="37">
        <f>U220</f>
        <v>50000</v>
      </c>
      <c r="Z220" s="134"/>
      <c r="AA220" s="12"/>
      <c r="AB220" s="19"/>
    </row>
    <row r="221" spans="1:28" ht="44.25" customHeight="1" x14ac:dyDescent="0.2">
      <c r="A221" s="33">
        <v>66</v>
      </c>
      <c r="B221" s="2" t="s">
        <v>31</v>
      </c>
      <c r="C221" s="7">
        <v>69411239</v>
      </c>
      <c r="D221" s="2" t="s">
        <v>10</v>
      </c>
      <c r="E221" s="2" t="s">
        <v>11</v>
      </c>
      <c r="F221" s="2">
        <v>5509784</v>
      </c>
      <c r="G221" s="2" t="s">
        <v>208</v>
      </c>
      <c r="H221" s="2" t="s">
        <v>209</v>
      </c>
      <c r="I221" s="2" t="s">
        <v>241</v>
      </c>
      <c r="J221" s="8">
        <v>2</v>
      </c>
      <c r="K221" s="4">
        <v>0</v>
      </c>
      <c r="L221" s="4">
        <v>1112000</v>
      </c>
      <c r="M221" s="4">
        <v>2005293</v>
      </c>
      <c r="N221" s="4">
        <v>50000</v>
      </c>
      <c r="O221" s="48">
        <v>8.8000000000000007</v>
      </c>
      <c r="P221" s="1">
        <f t="shared" si="62"/>
        <v>26353.655214900653</v>
      </c>
      <c r="Q221" s="3">
        <f t="shared" si="63"/>
        <v>26353.655214900653</v>
      </c>
      <c r="R221" s="3" t="str">
        <f t="shared" si="64"/>
        <v>NE</v>
      </c>
      <c r="S221" s="37">
        <f>O221*$N$279</f>
        <v>2782.2695239464988</v>
      </c>
      <c r="T221" s="37">
        <f>Q221+S221</f>
        <v>29135.924738847152</v>
      </c>
      <c r="U221" s="37">
        <f>IF(T221&lt;N221,T221,N221)</f>
        <v>29135.924738847152</v>
      </c>
      <c r="V221" s="37" t="str">
        <f>IF(U221&lt;N221,"NE","ANO")</f>
        <v>NE</v>
      </c>
      <c r="W221" s="37">
        <f>O221*$O$281</f>
        <v>87.218888506006635</v>
      </c>
      <c r="X221" s="37">
        <f>U221+W221</f>
        <v>29223.143627353158</v>
      </c>
      <c r="Y221" s="37">
        <f>IF(X221&lt;N221,X221,N221)</f>
        <v>29223.143627353158</v>
      </c>
      <c r="Z221" s="133"/>
      <c r="AA221" s="12"/>
      <c r="AB221" s="19"/>
    </row>
    <row r="222" spans="1:28" ht="69" customHeight="1" x14ac:dyDescent="0.2">
      <c r="A222" s="33">
        <v>67</v>
      </c>
      <c r="B222" s="2" t="s">
        <v>32</v>
      </c>
      <c r="C222" s="7">
        <v>26637260</v>
      </c>
      <c r="D222" s="2" t="s">
        <v>16</v>
      </c>
      <c r="E222" s="2" t="s">
        <v>12</v>
      </c>
      <c r="F222" s="2">
        <v>2140724</v>
      </c>
      <c r="G222" s="2" t="s">
        <v>208</v>
      </c>
      <c r="H222" s="7" t="s">
        <v>209</v>
      </c>
      <c r="I222" s="7" t="s">
        <v>291</v>
      </c>
      <c r="J222" s="8">
        <v>1</v>
      </c>
      <c r="K222" s="4">
        <v>0</v>
      </c>
      <c r="L222" s="4">
        <v>573690</v>
      </c>
      <c r="M222" s="71">
        <v>890480</v>
      </c>
      <c r="N222" s="72">
        <v>31000</v>
      </c>
      <c r="O222" s="68">
        <v>9.9</v>
      </c>
      <c r="P222" s="1">
        <f t="shared" si="62"/>
        <v>29647.862116763234</v>
      </c>
      <c r="Q222" s="3">
        <f t="shared" si="63"/>
        <v>29647.862116763234</v>
      </c>
      <c r="R222" s="3" t="str">
        <f t="shared" si="64"/>
        <v>NE</v>
      </c>
      <c r="S222" s="37">
        <f>O222*$N$279</f>
        <v>3130.0532144398107</v>
      </c>
      <c r="T222" s="37">
        <f>Q222+S222</f>
        <v>32777.915331203047</v>
      </c>
      <c r="U222" s="37">
        <f>IF(T222&lt;N222,T222,N222)</f>
        <v>31000</v>
      </c>
      <c r="V222" s="37" t="str">
        <f>IF(U222&lt;N222,"NE","ANO")</f>
        <v>ANO</v>
      </c>
      <c r="W222" s="37"/>
      <c r="X222" s="37"/>
      <c r="Y222" s="37">
        <f>U222</f>
        <v>31000</v>
      </c>
      <c r="Z222" s="132">
        <f>SUM(Y222:Y223)</f>
        <v>108000</v>
      </c>
      <c r="AA222" s="12"/>
      <c r="AB222" s="12"/>
    </row>
    <row r="223" spans="1:28" ht="65.25" customHeight="1" x14ac:dyDescent="0.2">
      <c r="A223" s="33">
        <v>67</v>
      </c>
      <c r="B223" s="2" t="s">
        <v>32</v>
      </c>
      <c r="C223" s="7">
        <v>26637260</v>
      </c>
      <c r="D223" s="2" t="s">
        <v>16</v>
      </c>
      <c r="E223" s="2" t="s">
        <v>12</v>
      </c>
      <c r="F223" s="2">
        <v>9684609</v>
      </c>
      <c r="G223" s="2" t="s">
        <v>208</v>
      </c>
      <c r="H223" s="7" t="s">
        <v>214</v>
      </c>
      <c r="I223" s="7" t="s">
        <v>291</v>
      </c>
      <c r="J223" s="8">
        <v>5</v>
      </c>
      <c r="K223" s="4">
        <v>0</v>
      </c>
      <c r="L223" s="4">
        <v>1279355</v>
      </c>
      <c r="M223" s="71">
        <v>2043040</v>
      </c>
      <c r="N223" s="72">
        <v>77000</v>
      </c>
      <c r="O223" s="68">
        <v>26.25</v>
      </c>
      <c r="P223" s="1">
        <f t="shared" si="62"/>
        <v>78611.755612629786</v>
      </c>
      <c r="Q223" s="3">
        <f t="shared" si="63"/>
        <v>77000</v>
      </c>
      <c r="R223" s="3" t="str">
        <f t="shared" si="64"/>
        <v>ANO</v>
      </c>
      <c r="S223" s="37">
        <v>0</v>
      </c>
      <c r="T223" s="37">
        <f>S223+Q223</f>
        <v>77000</v>
      </c>
      <c r="U223" s="37">
        <f>T223</f>
        <v>77000</v>
      </c>
      <c r="V223" s="37"/>
      <c r="W223" s="37">
        <v>0</v>
      </c>
      <c r="X223" s="37"/>
      <c r="Y223" s="37">
        <f>U223</f>
        <v>77000</v>
      </c>
      <c r="Z223" s="133"/>
      <c r="AA223" s="12"/>
      <c r="AB223" s="12"/>
    </row>
    <row r="224" spans="1:28" ht="24" customHeight="1" x14ac:dyDescent="0.2">
      <c r="A224" s="33">
        <v>68</v>
      </c>
      <c r="B224" s="2" t="s">
        <v>191</v>
      </c>
      <c r="C224" s="7">
        <v>68975244</v>
      </c>
      <c r="D224" s="2" t="s">
        <v>192</v>
      </c>
      <c r="E224" s="2" t="s">
        <v>193</v>
      </c>
      <c r="F224" s="2">
        <v>9082399</v>
      </c>
      <c r="G224" s="2" t="s">
        <v>208</v>
      </c>
      <c r="H224" s="2" t="s">
        <v>231</v>
      </c>
      <c r="I224" s="2" t="s">
        <v>242</v>
      </c>
      <c r="J224" s="8" t="s">
        <v>444</v>
      </c>
      <c r="K224" s="4">
        <v>40000</v>
      </c>
      <c r="L224" s="4">
        <v>1276982</v>
      </c>
      <c r="M224" s="71">
        <v>1544900</v>
      </c>
      <c r="N224" s="72">
        <v>150000</v>
      </c>
      <c r="O224" s="68">
        <v>26.25</v>
      </c>
      <c r="P224" s="1">
        <f t="shared" si="62"/>
        <v>78611.755612629786</v>
      </c>
      <c r="Q224" s="3">
        <f t="shared" si="63"/>
        <v>78611.755612629786</v>
      </c>
      <c r="R224" s="3" t="str">
        <f t="shared" si="64"/>
        <v>NE</v>
      </c>
      <c r="S224" s="37">
        <f>O224*$N$279</f>
        <v>8299.3835231358626</v>
      </c>
      <c r="T224" s="37">
        <f>Q224+S224</f>
        <v>86911.139135765654</v>
      </c>
      <c r="U224" s="37">
        <f>IF(T224&lt;N224,T224,N224)</f>
        <v>86911.139135765654</v>
      </c>
      <c r="V224" s="37" t="str">
        <f>IF(U224&lt;N224,"NE","ANO")</f>
        <v>NE</v>
      </c>
      <c r="W224" s="37">
        <f>O224*$O$281</f>
        <v>260.16997991848569</v>
      </c>
      <c r="X224" s="37">
        <f>U224+W224</f>
        <v>87171.30911568414</v>
      </c>
      <c r="Y224" s="37">
        <f>IF(X224&lt;N224,X224,N224)</f>
        <v>87171.30911568414</v>
      </c>
      <c r="Z224" s="43">
        <f>Y224</f>
        <v>87171.30911568414</v>
      </c>
      <c r="AA224" s="12"/>
      <c r="AB224" s="12"/>
    </row>
    <row r="225" spans="1:28" ht="24" customHeight="1" x14ac:dyDescent="0.2">
      <c r="A225" s="33">
        <v>69</v>
      </c>
      <c r="B225" s="2" t="s">
        <v>146</v>
      </c>
      <c r="C225" s="7">
        <v>44990901</v>
      </c>
      <c r="D225" s="2" t="s">
        <v>147</v>
      </c>
      <c r="E225" s="2" t="s">
        <v>148</v>
      </c>
      <c r="F225" s="2">
        <v>4441304</v>
      </c>
      <c r="G225" s="2" t="s">
        <v>208</v>
      </c>
      <c r="H225" s="2" t="s">
        <v>230</v>
      </c>
      <c r="I225" s="2" t="s">
        <v>243</v>
      </c>
      <c r="J225" s="8">
        <v>5</v>
      </c>
      <c r="K225" s="4">
        <v>50000</v>
      </c>
      <c r="L225" s="4">
        <v>931000</v>
      </c>
      <c r="M225" s="71">
        <v>958000</v>
      </c>
      <c r="N225" s="72">
        <v>163000</v>
      </c>
      <c r="O225" s="68">
        <v>0</v>
      </c>
      <c r="P225" s="1">
        <f t="shared" si="62"/>
        <v>0</v>
      </c>
      <c r="Q225" s="3">
        <f t="shared" si="63"/>
        <v>0</v>
      </c>
      <c r="R225" s="3" t="str">
        <f t="shared" si="64"/>
        <v>NE</v>
      </c>
      <c r="S225" s="37">
        <f>O225*$N$279</f>
        <v>0</v>
      </c>
      <c r="T225" s="37">
        <f>Q225+S225</f>
        <v>0</v>
      </c>
      <c r="U225" s="37">
        <f>IF(T225&lt;N225,T225,N225)</f>
        <v>0</v>
      </c>
      <c r="V225" s="37" t="str">
        <f>IF(U225&lt;N225,"NE","ANO")</f>
        <v>NE</v>
      </c>
      <c r="W225" s="37">
        <f>O225*$O$281</f>
        <v>0</v>
      </c>
      <c r="X225" s="37">
        <f>U225+W225</f>
        <v>0</v>
      </c>
      <c r="Y225" s="37">
        <f>IF(X225&lt;N225,X225,N225)</f>
        <v>0</v>
      </c>
      <c r="Z225" s="43">
        <f>U225</f>
        <v>0</v>
      </c>
      <c r="AA225" s="12"/>
      <c r="AB225" s="12"/>
    </row>
    <row r="226" spans="1:28" ht="24" customHeight="1" x14ac:dyDescent="0.2">
      <c r="A226" s="33">
        <v>70</v>
      </c>
      <c r="B226" s="2" t="s">
        <v>152</v>
      </c>
      <c r="C226" s="7">
        <v>65607386</v>
      </c>
      <c r="D226" s="2" t="s">
        <v>153</v>
      </c>
      <c r="E226" s="2" t="s">
        <v>53</v>
      </c>
      <c r="F226" s="46">
        <v>2275903</v>
      </c>
      <c r="G226" s="2" t="s">
        <v>208</v>
      </c>
      <c r="H226" s="7" t="s">
        <v>437</v>
      </c>
      <c r="I226" s="2" t="s">
        <v>619</v>
      </c>
      <c r="J226" s="8" t="s">
        <v>620</v>
      </c>
      <c r="K226" s="4">
        <v>30000</v>
      </c>
      <c r="L226" s="4">
        <v>646700</v>
      </c>
      <c r="M226" s="71">
        <v>550000</v>
      </c>
      <c r="N226" s="72">
        <v>30000</v>
      </c>
      <c r="O226" s="60">
        <v>22.5</v>
      </c>
      <c r="P226" s="1">
        <f t="shared" si="62"/>
        <v>67381.504810825529</v>
      </c>
      <c r="Q226" s="3">
        <f t="shared" si="63"/>
        <v>30000</v>
      </c>
      <c r="R226" s="3" t="str">
        <f t="shared" si="64"/>
        <v>ANO</v>
      </c>
      <c r="S226" s="37">
        <v>0</v>
      </c>
      <c r="T226" s="37">
        <f>S226+Q226</f>
        <v>30000</v>
      </c>
      <c r="U226" s="37">
        <f>T226</f>
        <v>30000</v>
      </c>
      <c r="V226" s="37"/>
      <c r="W226" s="37">
        <v>0</v>
      </c>
      <c r="X226" s="37"/>
      <c r="Y226" s="37">
        <f t="shared" ref="Y226:Y233" si="70">U226</f>
        <v>30000</v>
      </c>
      <c r="Z226" s="132">
        <f>SUM(Y226:Y228)</f>
        <v>90000</v>
      </c>
      <c r="AA226" s="12"/>
      <c r="AB226" s="12"/>
    </row>
    <row r="227" spans="1:28" ht="24" customHeight="1" x14ac:dyDescent="0.2">
      <c r="A227" s="33">
        <v>70</v>
      </c>
      <c r="B227" s="2" t="s">
        <v>152</v>
      </c>
      <c r="C227" s="7">
        <v>65607386</v>
      </c>
      <c r="D227" s="2" t="s">
        <v>153</v>
      </c>
      <c r="E227" s="2" t="s">
        <v>550</v>
      </c>
      <c r="F227" s="2">
        <v>7425112</v>
      </c>
      <c r="G227" s="2" t="s">
        <v>208</v>
      </c>
      <c r="H227" s="7" t="s">
        <v>214</v>
      </c>
      <c r="I227" s="7" t="s">
        <v>622</v>
      </c>
      <c r="J227" s="8" t="s">
        <v>623</v>
      </c>
      <c r="K227" s="4">
        <v>10000</v>
      </c>
      <c r="L227" s="4">
        <v>737931</v>
      </c>
      <c r="M227" s="71">
        <v>920000</v>
      </c>
      <c r="N227" s="72">
        <v>30000</v>
      </c>
      <c r="O227" s="68">
        <v>13.75</v>
      </c>
      <c r="P227" s="1">
        <f t="shared" si="62"/>
        <v>41177.586273282272</v>
      </c>
      <c r="Q227" s="3">
        <f t="shared" si="63"/>
        <v>30000</v>
      </c>
      <c r="R227" s="3" t="str">
        <f t="shared" si="64"/>
        <v>ANO</v>
      </c>
      <c r="S227" s="37">
        <v>0</v>
      </c>
      <c r="T227" s="37">
        <f>S227+Q227</f>
        <v>30000</v>
      </c>
      <c r="U227" s="37">
        <f>T227</f>
        <v>30000</v>
      </c>
      <c r="V227" s="37"/>
      <c r="W227" s="37">
        <v>0</v>
      </c>
      <c r="X227" s="37"/>
      <c r="Y227" s="37">
        <f t="shared" si="70"/>
        <v>30000</v>
      </c>
      <c r="Z227" s="134"/>
      <c r="AA227" s="12"/>
      <c r="AB227" s="12"/>
    </row>
    <row r="228" spans="1:28" ht="54.6" customHeight="1" x14ac:dyDescent="0.2">
      <c r="A228" s="33">
        <v>70</v>
      </c>
      <c r="B228" s="2" t="s">
        <v>152</v>
      </c>
      <c r="C228" s="7">
        <v>65607386</v>
      </c>
      <c r="D228" s="2" t="s">
        <v>153</v>
      </c>
      <c r="E228" s="2" t="s">
        <v>618</v>
      </c>
      <c r="F228" s="2">
        <v>9772872</v>
      </c>
      <c r="G228" s="2" t="s">
        <v>208</v>
      </c>
      <c r="H228" s="7" t="s">
        <v>437</v>
      </c>
      <c r="I228" s="2" t="s">
        <v>621</v>
      </c>
      <c r="J228" s="8" t="s">
        <v>620</v>
      </c>
      <c r="K228" s="4">
        <v>30000</v>
      </c>
      <c r="L228" s="4">
        <v>776000</v>
      </c>
      <c r="M228" s="71">
        <v>777000</v>
      </c>
      <c r="N228" s="72">
        <v>30000</v>
      </c>
      <c r="O228" s="68">
        <v>16.25</v>
      </c>
      <c r="P228" s="1">
        <f t="shared" si="62"/>
        <v>48664.420141151772</v>
      </c>
      <c r="Q228" s="3">
        <f t="shared" si="63"/>
        <v>30000</v>
      </c>
      <c r="R228" s="3" t="str">
        <f t="shared" si="64"/>
        <v>ANO</v>
      </c>
      <c r="S228" s="37">
        <v>0</v>
      </c>
      <c r="T228" s="37">
        <f>S228+Q228</f>
        <v>30000</v>
      </c>
      <c r="U228" s="37">
        <f>T228</f>
        <v>30000</v>
      </c>
      <c r="V228" s="37"/>
      <c r="W228" s="37">
        <v>0</v>
      </c>
      <c r="X228" s="37"/>
      <c r="Y228" s="37">
        <f t="shared" si="70"/>
        <v>30000</v>
      </c>
      <c r="Z228" s="133"/>
      <c r="AA228" s="12"/>
      <c r="AB228" s="12"/>
    </row>
    <row r="229" spans="1:28" ht="39.75" customHeight="1" x14ac:dyDescent="0.2">
      <c r="A229" s="33">
        <v>71</v>
      </c>
      <c r="B229" s="2" t="s">
        <v>135</v>
      </c>
      <c r="C229" s="7">
        <v>62231294</v>
      </c>
      <c r="D229" s="2" t="s">
        <v>136</v>
      </c>
      <c r="E229" s="2" t="s">
        <v>115</v>
      </c>
      <c r="F229" s="2">
        <v>3861378</v>
      </c>
      <c r="G229" s="2" t="s">
        <v>208</v>
      </c>
      <c r="H229" s="7" t="s">
        <v>231</v>
      </c>
      <c r="I229" s="7" t="s">
        <v>404</v>
      </c>
      <c r="J229" s="8">
        <v>2</v>
      </c>
      <c r="K229" s="4">
        <v>30000</v>
      </c>
      <c r="L229" s="4">
        <v>815000</v>
      </c>
      <c r="M229" s="4">
        <v>1289760</v>
      </c>
      <c r="N229" s="4">
        <v>60000</v>
      </c>
      <c r="O229" s="48">
        <v>28.75</v>
      </c>
      <c r="P229" s="1">
        <f t="shared" si="62"/>
        <v>86098.589480499286</v>
      </c>
      <c r="Q229" s="3">
        <f t="shared" si="63"/>
        <v>60000</v>
      </c>
      <c r="R229" s="3" t="str">
        <f t="shared" si="64"/>
        <v>ANO</v>
      </c>
      <c r="S229" s="37">
        <v>0</v>
      </c>
      <c r="T229" s="37">
        <f>S229+Q229</f>
        <v>60000</v>
      </c>
      <c r="U229" s="37">
        <f>T229</f>
        <v>60000</v>
      </c>
      <c r="V229" s="37"/>
      <c r="W229" s="37">
        <v>0</v>
      </c>
      <c r="X229" s="37"/>
      <c r="Y229" s="37">
        <f t="shared" si="70"/>
        <v>60000</v>
      </c>
      <c r="Z229" s="43">
        <f>Y229</f>
        <v>60000</v>
      </c>
      <c r="AA229" s="12"/>
      <c r="AB229" s="12"/>
    </row>
    <row r="230" spans="1:28" ht="25.5" hidden="1" x14ac:dyDescent="0.2">
      <c r="A230" s="33">
        <v>72</v>
      </c>
      <c r="B230" s="42" t="s">
        <v>165</v>
      </c>
      <c r="C230" s="7">
        <v>68974922</v>
      </c>
      <c r="D230" s="2" t="s">
        <v>166</v>
      </c>
      <c r="E230" s="2" t="s">
        <v>167</v>
      </c>
      <c r="F230" s="2">
        <v>1280221</v>
      </c>
      <c r="G230" s="2" t="s">
        <v>208</v>
      </c>
      <c r="H230" s="7" t="s">
        <v>211</v>
      </c>
      <c r="I230" s="7" t="s">
        <v>405</v>
      </c>
      <c r="J230" s="8">
        <v>1</v>
      </c>
      <c r="K230" s="4">
        <v>0</v>
      </c>
      <c r="L230" s="4">
        <v>503600</v>
      </c>
      <c r="M230" s="4">
        <v>481300</v>
      </c>
      <c r="N230" s="4">
        <v>30000</v>
      </c>
      <c r="O230" s="48">
        <v>13.75</v>
      </c>
      <c r="P230" s="1">
        <f t="shared" si="62"/>
        <v>41177.586273282272</v>
      </c>
      <c r="Q230" s="3">
        <f t="shared" si="63"/>
        <v>30000</v>
      </c>
      <c r="R230" s="3" t="str">
        <f t="shared" si="64"/>
        <v>ANO</v>
      </c>
      <c r="S230" s="37">
        <v>0</v>
      </c>
      <c r="T230" s="37">
        <f>S230+Q230</f>
        <v>30000</v>
      </c>
      <c r="U230" s="37">
        <f>T230</f>
        <v>30000</v>
      </c>
      <c r="V230" s="37"/>
      <c r="W230" s="37">
        <v>0</v>
      </c>
      <c r="X230" s="37"/>
      <c r="Y230" s="37">
        <f t="shared" si="70"/>
        <v>30000</v>
      </c>
      <c r="Z230" s="43"/>
      <c r="AA230" s="12"/>
      <c r="AB230" s="12"/>
    </row>
    <row r="231" spans="1:28" ht="31.5" hidden="1" customHeight="1" x14ac:dyDescent="0.2">
      <c r="A231" s="33">
        <v>72</v>
      </c>
      <c r="B231" s="42" t="s">
        <v>165</v>
      </c>
      <c r="C231" s="7">
        <v>68974922</v>
      </c>
      <c r="D231" s="2" t="s">
        <v>166</v>
      </c>
      <c r="E231" s="2" t="s">
        <v>167</v>
      </c>
      <c r="F231" s="2">
        <v>9250152</v>
      </c>
      <c r="G231" s="2" t="s">
        <v>310</v>
      </c>
      <c r="H231" s="7" t="s">
        <v>209</v>
      </c>
      <c r="I231" s="7"/>
      <c r="J231" s="8"/>
      <c r="K231" s="4"/>
      <c r="L231" s="4"/>
      <c r="M231" s="4"/>
      <c r="N231" s="4">
        <v>0</v>
      </c>
      <c r="O231" s="48">
        <v>0</v>
      </c>
      <c r="P231" s="1">
        <f t="shared" si="62"/>
        <v>0</v>
      </c>
      <c r="Q231" s="3">
        <f t="shared" si="63"/>
        <v>0</v>
      </c>
      <c r="R231" s="3" t="str">
        <f t="shared" si="64"/>
        <v>NE</v>
      </c>
      <c r="S231" s="37">
        <f>O231*$N$279</f>
        <v>0</v>
      </c>
      <c r="T231" s="37">
        <f>Q231+S231</f>
        <v>0</v>
      </c>
      <c r="U231" s="37">
        <f>IF(T231&lt;N231,T231,N231)</f>
        <v>0</v>
      </c>
      <c r="V231" s="37" t="str">
        <f>IF(U231&lt;N231,"NE","ANO")</f>
        <v>ANO</v>
      </c>
      <c r="W231" s="37"/>
      <c r="X231" s="37"/>
      <c r="Y231" s="37">
        <f t="shared" si="70"/>
        <v>0</v>
      </c>
      <c r="Z231" s="43">
        <f>T231-U231</f>
        <v>0</v>
      </c>
      <c r="AA231" s="12"/>
      <c r="AB231" s="12"/>
    </row>
    <row r="232" spans="1:28" ht="25.5" hidden="1" x14ac:dyDescent="0.2">
      <c r="A232" s="33">
        <v>72</v>
      </c>
      <c r="B232" s="42" t="s">
        <v>165</v>
      </c>
      <c r="C232" s="7">
        <v>68974922</v>
      </c>
      <c r="D232" s="2" t="s">
        <v>166</v>
      </c>
      <c r="E232" s="2" t="s">
        <v>167</v>
      </c>
      <c r="F232" s="2">
        <v>6394439</v>
      </c>
      <c r="G232" s="2" t="s">
        <v>208</v>
      </c>
      <c r="H232" s="7" t="s">
        <v>231</v>
      </c>
      <c r="I232" s="7" t="s">
        <v>406</v>
      </c>
      <c r="J232" s="8" t="s">
        <v>407</v>
      </c>
      <c r="K232" s="4">
        <v>30000</v>
      </c>
      <c r="L232" s="4">
        <v>1596046</v>
      </c>
      <c r="M232" s="4">
        <v>1691280</v>
      </c>
      <c r="N232" s="4">
        <v>30000</v>
      </c>
      <c r="O232" s="48">
        <v>16.25</v>
      </c>
      <c r="P232" s="1">
        <f t="shared" si="62"/>
        <v>48664.420141151772</v>
      </c>
      <c r="Q232" s="3">
        <f t="shared" si="63"/>
        <v>30000</v>
      </c>
      <c r="R232" s="3" t="str">
        <f t="shared" si="64"/>
        <v>ANO</v>
      </c>
      <c r="S232" s="37">
        <v>0</v>
      </c>
      <c r="T232" s="37">
        <f>S232+Q232</f>
        <v>30000</v>
      </c>
      <c r="U232" s="37">
        <f>T232</f>
        <v>30000</v>
      </c>
      <c r="V232" s="37"/>
      <c r="W232" s="37">
        <v>0</v>
      </c>
      <c r="X232" s="37"/>
      <c r="Y232" s="37">
        <f t="shared" si="70"/>
        <v>30000</v>
      </c>
      <c r="Z232" s="43"/>
      <c r="AA232" s="12"/>
      <c r="AB232" s="12"/>
    </row>
    <row r="233" spans="1:28" ht="25.5" hidden="1" x14ac:dyDescent="0.2">
      <c r="A233" s="33">
        <v>72</v>
      </c>
      <c r="B233" s="42" t="s">
        <v>165</v>
      </c>
      <c r="C233" s="7">
        <v>68974922</v>
      </c>
      <c r="D233" s="2" t="s">
        <v>166</v>
      </c>
      <c r="E233" s="2" t="s">
        <v>167</v>
      </c>
      <c r="F233" s="2">
        <v>1014491</v>
      </c>
      <c r="G233" s="2" t="s">
        <v>208</v>
      </c>
      <c r="H233" s="7" t="s">
        <v>231</v>
      </c>
      <c r="I233" s="7" t="s">
        <v>408</v>
      </c>
      <c r="J233" s="8" t="s">
        <v>407</v>
      </c>
      <c r="K233" s="4">
        <v>0</v>
      </c>
      <c r="L233" s="4">
        <v>823245</v>
      </c>
      <c r="M233" s="4">
        <v>1325680</v>
      </c>
      <c r="N233" s="4">
        <v>30000</v>
      </c>
      <c r="O233" s="48">
        <v>20</v>
      </c>
      <c r="P233" s="1">
        <f t="shared" si="62"/>
        <v>59894.670942956029</v>
      </c>
      <c r="Q233" s="3">
        <f t="shared" si="63"/>
        <v>30000</v>
      </c>
      <c r="R233" s="3" t="str">
        <f t="shared" si="64"/>
        <v>ANO</v>
      </c>
      <c r="S233" s="37">
        <v>0</v>
      </c>
      <c r="T233" s="37">
        <f>S233+Q233</f>
        <v>30000</v>
      </c>
      <c r="U233" s="37">
        <f>T233</f>
        <v>30000</v>
      </c>
      <c r="V233" s="37"/>
      <c r="W233" s="37">
        <v>0</v>
      </c>
      <c r="X233" s="37"/>
      <c r="Y233" s="37">
        <f t="shared" si="70"/>
        <v>30000</v>
      </c>
      <c r="Z233" s="43"/>
      <c r="AA233" s="12"/>
      <c r="AB233" s="12"/>
    </row>
    <row r="234" spans="1:28" ht="25.5" hidden="1" x14ac:dyDescent="0.2">
      <c r="A234" s="33">
        <v>72</v>
      </c>
      <c r="B234" s="42" t="s">
        <v>165</v>
      </c>
      <c r="C234" s="7">
        <v>68974922</v>
      </c>
      <c r="D234" s="2" t="s">
        <v>166</v>
      </c>
      <c r="E234" s="2" t="s">
        <v>167</v>
      </c>
      <c r="F234" s="2">
        <v>9817183</v>
      </c>
      <c r="G234" s="2" t="s">
        <v>208</v>
      </c>
      <c r="H234" s="7" t="s">
        <v>214</v>
      </c>
      <c r="I234" s="7" t="s">
        <v>409</v>
      </c>
      <c r="J234" s="8" t="s">
        <v>410</v>
      </c>
      <c r="K234" s="4" t="s">
        <v>414</v>
      </c>
      <c r="L234" s="4">
        <v>1796917</v>
      </c>
      <c r="M234" s="4">
        <v>1770523</v>
      </c>
      <c r="N234" s="4">
        <v>126032</v>
      </c>
      <c r="O234" s="48">
        <v>23.75</v>
      </c>
      <c r="P234" s="1">
        <f t="shared" si="62"/>
        <v>71124.921744760286</v>
      </c>
      <c r="Q234" s="3">
        <f t="shared" si="63"/>
        <v>71124.921744760286</v>
      </c>
      <c r="R234" s="3" t="str">
        <f t="shared" si="64"/>
        <v>NE</v>
      </c>
      <c r="S234" s="37">
        <f>O234*$N$279</f>
        <v>7508.9660447419701</v>
      </c>
      <c r="T234" s="37">
        <f t="shared" ref="T234:T241" si="71">Q234+S234</f>
        <v>78633.88778950226</v>
      </c>
      <c r="U234" s="37">
        <f t="shared" ref="U234:U241" si="72">IF(T234&lt;N234,T234,N234)</f>
        <v>78633.88778950226</v>
      </c>
      <c r="V234" s="37" t="str">
        <f t="shared" ref="V234:V241" si="73">IF(U234&lt;N234,"NE","ANO")</f>
        <v>NE</v>
      </c>
      <c r="W234" s="37">
        <f>O234*$O$281</f>
        <v>235.39188659291563</v>
      </c>
      <c r="X234" s="37">
        <f t="shared" ref="X234:X241" si="74">U234+W234</f>
        <v>78869.279676095175</v>
      </c>
      <c r="Y234" s="37">
        <f t="shared" ref="Y234:Y241" si="75">IF(X234&lt;N234,X234,N234)</f>
        <v>78869.279676095175</v>
      </c>
      <c r="Z234" s="43">
        <f>T234-U234</f>
        <v>0</v>
      </c>
      <c r="AA234" s="12"/>
      <c r="AB234" s="12"/>
    </row>
    <row r="235" spans="1:28" ht="25.5" hidden="1" x14ac:dyDescent="0.2">
      <c r="A235" s="33">
        <v>72</v>
      </c>
      <c r="B235" s="42" t="s">
        <v>165</v>
      </c>
      <c r="C235" s="7">
        <v>68974922</v>
      </c>
      <c r="D235" s="2" t="s">
        <v>166</v>
      </c>
      <c r="E235" s="2" t="s">
        <v>167</v>
      </c>
      <c r="F235" s="2">
        <v>8623993</v>
      </c>
      <c r="G235" s="2" t="s">
        <v>208</v>
      </c>
      <c r="H235" s="7" t="s">
        <v>214</v>
      </c>
      <c r="I235" s="7" t="s">
        <v>411</v>
      </c>
      <c r="J235" s="8" t="s">
        <v>412</v>
      </c>
      <c r="K235" s="4" t="s">
        <v>413</v>
      </c>
      <c r="L235" s="4">
        <v>900278</v>
      </c>
      <c r="M235" s="4">
        <v>1208725</v>
      </c>
      <c r="N235" s="4">
        <v>100233</v>
      </c>
      <c r="O235" s="48">
        <v>26.25</v>
      </c>
      <c r="P235" s="1">
        <f t="shared" si="62"/>
        <v>78611.755612629786</v>
      </c>
      <c r="Q235" s="3">
        <f t="shared" si="63"/>
        <v>78611.755612629786</v>
      </c>
      <c r="R235" s="3" t="str">
        <f t="shared" si="64"/>
        <v>NE</v>
      </c>
      <c r="S235" s="37">
        <f>O235*$N$279</f>
        <v>8299.3835231358626</v>
      </c>
      <c r="T235" s="37">
        <f t="shared" si="71"/>
        <v>86911.139135765654</v>
      </c>
      <c r="U235" s="37">
        <f t="shared" si="72"/>
        <v>86911.139135765654</v>
      </c>
      <c r="V235" s="37" t="str">
        <f t="shared" si="73"/>
        <v>NE</v>
      </c>
      <c r="W235" s="37">
        <f>O235*$O$281</f>
        <v>260.16997991848569</v>
      </c>
      <c r="X235" s="37">
        <f t="shared" si="74"/>
        <v>87171.30911568414</v>
      </c>
      <c r="Y235" s="37">
        <f t="shared" si="75"/>
        <v>87171.30911568414</v>
      </c>
      <c r="Z235" s="43">
        <f>T235-U235</f>
        <v>0</v>
      </c>
      <c r="AA235" s="12"/>
      <c r="AB235" s="12"/>
    </row>
    <row r="236" spans="1:28" ht="25.5" hidden="1" x14ac:dyDescent="0.2">
      <c r="A236" s="33">
        <v>72</v>
      </c>
      <c r="B236" s="42" t="s">
        <v>165</v>
      </c>
      <c r="C236" s="7">
        <v>68974922</v>
      </c>
      <c r="D236" s="2" t="s">
        <v>166</v>
      </c>
      <c r="E236" s="2" t="s">
        <v>167</v>
      </c>
      <c r="F236" s="2">
        <v>2714387</v>
      </c>
      <c r="G236" s="2" t="s">
        <v>208</v>
      </c>
      <c r="H236" s="7" t="s">
        <v>214</v>
      </c>
      <c r="I236" s="7" t="s">
        <v>415</v>
      </c>
      <c r="J236" s="8" t="s">
        <v>416</v>
      </c>
      <c r="K236" s="4" t="s">
        <v>417</v>
      </c>
      <c r="L236" s="4">
        <v>879087</v>
      </c>
      <c r="M236" s="4">
        <v>879517</v>
      </c>
      <c r="N236" s="4">
        <v>89517</v>
      </c>
      <c r="O236" s="48">
        <v>23.75</v>
      </c>
      <c r="P236" s="1">
        <f t="shared" si="62"/>
        <v>71124.921744760286</v>
      </c>
      <c r="Q236" s="3">
        <f t="shared" si="63"/>
        <v>71124.921744760286</v>
      </c>
      <c r="R236" s="3" t="str">
        <f t="shared" si="64"/>
        <v>NE</v>
      </c>
      <c r="S236" s="37">
        <f>O236*$N$279</f>
        <v>7508.9660447419701</v>
      </c>
      <c r="T236" s="37">
        <f t="shared" si="71"/>
        <v>78633.88778950226</v>
      </c>
      <c r="U236" s="37">
        <f t="shared" si="72"/>
        <v>78633.88778950226</v>
      </c>
      <c r="V236" s="37" t="str">
        <f t="shared" si="73"/>
        <v>NE</v>
      </c>
      <c r="W236" s="37">
        <f>O236*$O$281</f>
        <v>235.39188659291563</v>
      </c>
      <c r="X236" s="37">
        <f t="shared" si="74"/>
        <v>78869.279676095175</v>
      </c>
      <c r="Y236" s="37">
        <f t="shared" si="75"/>
        <v>78869.279676095175</v>
      </c>
      <c r="Z236" s="43">
        <f>SUM(Y230:Y236)</f>
        <v>334909.86846787448</v>
      </c>
      <c r="AA236" s="12"/>
      <c r="AB236" s="12"/>
    </row>
    <row r="237" spans="1:28" ht="63.75" x14ac:dyDescent="0.2">
      <c r="A237" s="33">
        <v>73</v>
      </c>
      <c r="B237" s="2" t="s">
        <v>44</v>
      </c>
      <c r="C237" s="7">
        <v>26540495</v>
      </c>
      <c r="D237" s="2" t="s">
        <v>45</v>
      </c>
      <c r="E237" s="2" t="s">
        <v>35</v>
      </c>
      <c r="F237" s="2">
        <v>8052393</v>
      </c>
      <c r="G237" s="2" t="s">
        <v>208</v>
      </c>
      <c r="H237" s="7" t="s">
        <v>209</v>
      </c>
      <c r="I237" s="2" t="s">
        <v>44</v>
      </c>
      <c r="J237" s="5" t="s">
        <v>330</v>
      </c>
      <c r="K237" s="4">
        <v>40000</v>
      </c>
      <c r="L237" s="4">
        <v>833440</v>
      </c>
      <c r="M237" s="4">
        <v>1085981</v>
      </c>
      <c r="N237" s="4">
        <v>44640</v>
      </c>
      <c r="O237" s="48">
        <v>12.1</v>
      </c>
      <c r="P237" s="1">
        <f t="shared" si="62"/>
        <v>36236.275920488399</v>
      </c>
      <c r="Q237" s="3">
        <f t="shared" si="63"/>
        <v>36236.275920488399</v>
      </c>
      <c r="R237" s="3" t="str">
        <f t="shared" si="64"/>
        <v>NE</v>
      </c>
      <c r="S237" s="37">
        <f>O237*$N$279</f>
        <v>3825.6205954264351</v>
      </c>
      <c r="T237" s="37">
        <f t="shared" si="71"/>
        <v>40061.896515914836</v>
      </c>
      <c r="U237" s="37">
        <f t="shared" si="72"/>
        <v>40061.896515914836</v>
      </c>
      <c r="V237" s="37" t="str">
        <f t="shared" si="73"/>
        <v>NE</v>
      </c>
      <c r="W237" s="37">
        <f>O237*$O$281</f>
        <v>119.92597169575912</v>
      </c>
      <c r="X237" s="37">
        <f t="shared" si="74"/>
        <v>40181.822487610596</v>
      </c>
      <c r="Y237" s="37">
        <f t="shared" si="75"/>
        <v>40181.822487610596</v>
      </c>
      <c r="Z237" s="132">
        <f>SUM(Y237:Y239)</f>
        <v>128681.45631362897</v>
      </c>
      <c r="AA237" s="12"/>
      <c r="AB237" s="12"/>
    </row>
    <row r="238" spans="1:28" ht="76.5" x14ac:dyDescent="0.2">
      <c r="A238" s="33">
        <v>73</v>
      </c>
      <c r="B238" s="2" t="s">
        <v>44</v>
      </c>
      <c r="C238" s="7">
        <v>26540495</v>
      </c>
      <c r="D238" s="2" t="s">
        <v>45</v>
      </c>
      <c r="E238" s="2" t="s">
        <v>35</v>
      </c>
      <c r="F238" s="2">
        <v>8611170</v>
      </c>
      <c r="G238" s="2" t="s">
        <v>208</v>
      </c>
      <c r="H238" s="7" t="s">
        <v>210</v>
      </c>
      <c r="I238" s="2" t="s">
        <v>44</v>
      </c>
      <c r="J238" s="5" t="s">
        <v>331</v>
      </c>
      <c r="K238" s="4">
        <v>0</v>
      </c>
      <c r="L238" s="4">
        <v>340172</v>
      </c>
      <c r="M238" s="4">
        <v>732378</v>
      </c>
      <c r="N238" s="4">
        <v>84875</v>
      </c>
      <c r="O238" s="48">
        <v>11.25</v>
      </c>
      <c r="P238" s="1">
        <f t="shared" si="62"/>
        <v>33690.752405412764</v>
      </c>
      <c r="Q238" s="3">
        <f t="shared" si="63"/>
        <v>33690.752405412764</v>
      </c>
      <c r="R238" s="3" t="str">
        <f t="shared" si="64"/>
        <v>NE</v>
      </c>
      <c r="S238" s="37">
        <f>O238*$N$279</f>
        <v>3556.8786527725124</v>
      </c>
      <c r="T238" s="37">
        <f t="shared" si="71"/>
        <v>37247.631058185274</v>
      </c>
      <c r="U238" s="37">
        <f t="shared" si="72"/>
        <v>37247.631058185274</v>
      </c>
      <c r="V238" s="37" t="str">
        <f t="shared" si="73"/>
        <v>NE</v>
      </c>
      <c r="W238" s="37">
        <f>O238*$O$281</f>
        <v>111.5014199650653</v>
      </c>
      <c r="X238" s="37">
        <f t="shared" si="74"/>
        <v>37359.132478150343</v>
      </c>
      <c r="Y238" s="37">
        <f t="shared" si="75"/>
        <v>37359.132478150343</v>
      </c>
      <c r="Z238" s="134"/>
      <c r="AA238" s="12"/>
      <c r="AB238" s="12"/>
    </row>
    <row r="239" spans="1:28" ht="63.75" x14ac:dyDescent="0.2">
      <c r="A239" s="33">
        <v>73</v>
      </c>
      <c r="B239" s="2" t="s">
        <v>44</v>
      </c>
      <c r="C239" s="7">
        <v>26540495</v>
      </c>
      <c r="D239" s="2" t="s">
        <v>45</v>
      </c>
      <c r="E239" s="2" t="s">
        <v>35</v>
      </c>
      <c r="F239" s="2">
        <v>6288509</v>
      </c>
      <c r="G239" s="2" t="s">
        <v>208</v>
      </c>
      <c r="H239" s="7" t="s">
        <v>209</v>
      </c>
      <c r="I239" s="2" t="s">
        <v>44</v>
      </c>
      <c r="J239" s="5" t="s">
        <v>332</v>
      </c>
      <c r="K239" s="4">
        <v>0</v>
      </c>
      <c r="L239" s="4">
        <v>0</v>
      </c>
      <c r="M239" s="4">
        <v>549574</v>
      </c>
      <c r="N239" s="4">
        <v>54957</v>
      </c>
      <c r="O239" s="48">
        <v>15.4</v>
      </c>
      <c r="P239" s="1">
        <f t="shared" si="62"/>
        <v>46118.896626076144</v>
      </c>
      <c r="Q239" s="3">
        <f t="shared" si="63"/>
        <v>46118.896626076144</v>
      </c>
      <c r="R239" s="3" t="str">
        <f t="shared" si="64"/>
        <v>NE</v>
      </c>
      <c r="S239" s="37">
        <f>O239*$N$279</f>
        <v>4868.9716669063728</v>
      </c>
      <c r="T239" s="37">
        <f t="shared" si="71"/>
        <v>50987.868292982515</v>
      </c>
      <c r="U239" s="37">
        <f t="shared" si="72"/>
        <v>50987.868292982515</v>
      </c>
      <c r="V239" s="37" t="str">
        <f t="shared" si="73"/>
        <v>NE</v>
      </c>
      <c r="W239" s="37">
        <f>O239*$O$281</f>
        <v>152.6330548855116</v>
      </c>
      <c r="X239" s="37">
        <f t="shared" si="74"/>
        <v>51140.501347868027</v>
      </c>
      <c r="Y239" s="37">
        <f t="shared" si="75"/>
        <v>51140.501347868027</v>
      </c>
      <c r="Z239" s="133"/>
      <c r="AA239" s="12"/>
      <c r="AB239" s="12"/>
    </row>
    <row r="240" spans="1:28" ht="25.5" hidden="1" x14ac:dyDescent="0.2">
      <c r="A240" s="33">
        <v>74</v>
      </c>
      <c r="B240" s="42" t="s">
        <v>160</v>
      </c>
      <c r="C240" s="7">
        <v>68954221</v>
      </c>
      <c r="D240" s="2" t="s">
        <v>161</v>
      </c>
      <c r="E240" s="2" t="s">
        <v>162</v>
      </c>
      <c r="F240" s="2">
        <v>1901964</v>
      </c>
      <c r="G240" s="2" t="s">
        <v>208</v>
      </c>
      <c r="H240" s="7" t="s">
        <v>292</v>
      </c>
      <c r="I240" s="7" t="s">
        <v>614</v>
      </c>
      <c r="J240" s="8">
        <v>1</v>
      </c>
      <c r="K240" s="4">
        <v>30000</v>
      </c>
      <c r="L240" s="4">
        <v>1049800</v>
      </c>
      <c r="M240" s="4">
        <v>1674088</v>
      </c>
      <c r="N240" s="4">
        <v>169588</v>
      </c>
      <c r="O240" s="48">
        <v>13.75</v>
      </c>
      <c r="P240" s="1">
        <f t="shared" si="62"/>
        <v>41177.586273282272</v>
      </c>
      <c r="Q240" s="3">
        <f t="shared" si="63"/>
        <v>41177.586273282272</v>
      </c>
      <c r="R240" s="3" t="str">
        <f t="shared" si="64"/>
        <v>NE</v>
      </c>
      <c r="S240" s="37">
        <f>O240*$N$279</f>
        <v>4347.2961311664039</v>
      </c>
      <c r="T240" s="37">
        <f t="shared" si="71"/>
        <v>45524.882404448676</v>
      </c>
      <c r="U240" s="37">
        <f t="shared" si="72"/>
        <v>45524.882404448676</v>
      </c>
      <c r="V240" s="37" t="str">
        <f t="shared" si="73"/>
        <v>NE</v>
      </c>
      <c r="W240" s="37">
        <f>O240*$O$281</f>
        <v>136.27951329063535</v>
      </c>
      <c r="X240" s="37">
        <f t="shared" si="74"/>
        <v>45661.161917739308</v>
      </c>
      <c r="Y240" s="37">
        <f t="shared" si="75"/>
        <v>45661.161917739308</v>
      </c>
      <c r="Z240" s="43">
        <f>T240-U240</f>
        <v>0</v>
      </c>
      <c r="AA240" s="12"/>
      <c r="AB240" s="12"/>
    </row>
    <row r="241" spans="1:28" ht="25.5" hidden="1" x14ac:dyDescent="0.2">
      <c r="A241" s="33">
        <v>74</v>
      </c>
      <c r="B241" s="42" t="s">
        <v>160</v>
      </c>
      <c r="C241" s="7">
        <v>68954221</v>
      </c>
      <c r="D241" s="2" t="s">
        <v>496</v>
      </c>
      <c r="E241" s="2" t="s">
        <v>499</v>
      </c>
      <c r="F241" s="46">
        <v>9381472</v>
      </c>
      <c r="G241" s="2" t="s">
        <v>208</v>
      </c>
      <c r="H241" s="46" t="s">
        <v>494</v>
      </c>
      <c r="I241" s="7" t="s">
        <v>615</v>
      </c>
      <c r="J241" s="8" t="s">
        <v>616</v>
      </c>
      <c r="K241" s="4">
        <v>50000</v>
      </c>
      <c r="L241" s="4">
        <v>2290409</v>
      </c>
      <c r="M241" s="4">
        <v>2925204</v>
      </c>
      <c r="N241" s="4">
        <v>299504</v>
      </c>
      <c r="O241" s="48">
        <v>26.25</v>
      </c>
      <c r="P241" s="1">
        <f t="shared" si="62"/>
        <v>78611.755612629786</v>
      </c>
      <c r="Q241" s="3">
        <f t="shared" si="63"/>
        <v>78611.755612629786</v>
      </c>
      <c r="R241" s="3" t="str">
        <f t="shared" si="64"/>
        <v>NE</v>
      </c>
      <c r="S241" s="37">
        <f>O241*$N$279</f>
        <v>8299.3835231358626</v>
      </c>
      <c r="T241" s="37">
        <f t="shared" si="71"/>
        <v>86911.139135765654</v>
      </c>
      <c r="U241" s="37">
        <f t="shared" si="72"/>
        <v>86911.139135765654</v>
      </c>
      <c r="V241" s="37" t="str">
        <f t="shared" si="73"/>
        <v>NE</v>
      </c>
      <c r="W241" s="37">
        <f>O241*$O$281</f>
        <v>260.16997991848569</v>
      </c>
      <c r="X241" s="37">
        <f t="shared" si="74"/>
        <v>87171.30911568414</v>
      </c>
      <c r="Y241" s="37">
        <f t="shared" si="75"/>
        <v>87171.30911568414</v>
      </c>
      <c r="Z241" s="43">
        <f>T241-U241</f>
        <v>0</v>
      </c>
      <c r="AA241" s="12"/>
      <c r="AB241" s="12"/>
    </row>
    <row r="242" spans="1:28" ht="25.5" hidden="1" x14ac:dyDescent="0.2">
      <c r="A242" s="33">
        <v>74</v>
      </c>
      <c r="B242" s="42" t="s">
        <v>160</v>
      </c>
      <c r="C242" s="7">
        <v>68954221</v>
      </c>
      <c r="D242" s="2" t="s">
        <v>497</v>
      </c>
      <c r="E242" s="2" t="s">
        <v>500</v>
      </c>
      <c r="F242" s="46">
        <v>9736016</v>
      </c>
      <c r="G242" s="2" t="s">
        <v>208</v>
      </c>
      <c r="H242" s="46" t="s">
        <v>209</v>
      </c>
      <c r="I242" s="7" t="s">
        <v>615</v>
      </c>
      <c r="J242" s="8">
        <v>1</v>
      </c>
      <c r="K242" s="4">
        <v>0</v>
      </c>
      <c r="L242" s="4">
        <v>346833</v>
      </c>
      <c r="M242" s="4">
        <v>486827</v>
      </c>
      <c r="N242" s="4">
        <v>49827</v>
      </c>
      <c r="O242" s="48">
        <v>17.600000000000001</v>
      </c>
      <c r="P242" s="1">
        <f t="shared" si="62"/>
        <v>52707.310429801306</v>
      </c>
      <c r="Q242" s="3">
        <f t="shared" si="63"/>
        <v>49827</v>
      </c>
      <c r="R242" s="3" t="str">
        <f t="shared" si="64"/>
        <v>ANO</v>
      </c>
      <c r="S242" s="37">
        <v>0</v>
      </c>
      <c r="T242" s="37">
        <f>S242+Q242</f>
        <v>49827</v>
      </c>
      <c r="U242" s="37">
        <f>T242</f>
        <v>49827</v>
      </c>
      <c r="V242" s="37"/>
      <c r="W242" s="37">
        <v>0</v>
      </c>
      <c r="X242" s="37"/>
      <c r="Y242" s="37">
        <f>U242</f>
        <v>49827</v>
      </c>
      <c r="Z242" s="43"/>
      <c r="AA242" s="12"/>
      <c r="AB242" s="12"/>
    </row>
    <row r="243" spans="1:28" ht="66.75" hidden="1" customHeight="1" x14ac:dyDescent="0.2">
      <c r="A243" s="33">
        <v>74</v>
      </c>
      <c r="B243" s="42" t="s">
        <v>160</v>
      </c>
      <c r="C243" s="7">
        <v>68954221</v>
      </c>
      <c r="D243" s="2" t="s">
        <v>498</v>
      </c>
      <c r="E243" s="2" t="s">
        <v>501</v>
      </c>
      <c r="F243" s="46">
        <v>9031562</v>
      </c>
      <c r="G243" s="2" t="s">
        <v>208</v>
      </c>
      <c r="H243" s="46" t="s">
        <v>495</v>
      </c>
      <c r="I243" s="7" t="s">
        <v>495</v>
      </c>
      <c r="J243" s="8" t="s">
        <v>617</v>
      </c>
      <c r="K243" s="4">
        <v>200000</v>
      </c>
      <c r="L243" s="4">
        <v>2959160</v>
      </c>
      <c r="M243" s="4">
        <v>3229908</v>
      </c>
      <c r="N243" s="4">
        <v>331104</v>
      </c>
      <c r="O243" s="48">
        <v>20</v>
      </c>
      <c r="P243" s="1">
        <f t="shared" si="62"/>
        <v>59894.670942956029</v>
      </c>
      <c r="Q243" s="3">
        <f t="shared" si="63"/>
        <v>59894.670942956029</v>
      </c>
      <c r="R243" s="3" t="str">
        <f t="shared" si="64"/>
        <v>NE</v>
      </c>
      <c r="S243" s="37">
        <f>O243*$N$279</f>
        <v>6323.3398271511323</v>
      </c>
      <c r="T243" s="37">
        <f t="shared" ref="T243:T259" si="76">Q243+S243</f>
        <v>66218.010770107154</v>
      </c>
      <c r="U243" s="37">
        <f t="shared" ref="U243:U259" si="77">IF(T243&lt;N243,T243,N243)</f>
        <v>66218.010770107154</v>
      </c>
      <c r="V243" s="37" t="str">
        <f t="shared" ref="V243:V259" si="78">IF(U243&lt;N243,"NE","ANO")</f>
        <v>NE</v>
      </c>
      <c r="W243" s="37">
        <f>O243*$O$281</f>
        <v>198.22474660456052</v>
      </c>
      <c r="X243" s="37">
        <f t="shared" ref="X243:X259" si="79">U243+W243</f>
        <v>66416.23551671172</v>
      </c>
      <c r="Y243" s="37">
        <f t="shared" ref="Y243:Y259" si="80">IF(X243&lt;N243,X243,N243)</f>
        <v>66416.23551671172</v>
      </c>
      <c r="Z243" s="43">
        <f>SUM(Y240:Y243)</f>
        <v>249075.70655013516</v>
      </c>
      <c r="AA243" s="12"/>
      <c r="AB243" s="12"/>
    </row>
    <row r="244" spans="1:28" ht="90.75" customHeight="1" x14ac:dyDescent="0.2">
      <c r="A244" s="33">
        <v>75</v>
      </c>
      <c r="B244" s="2" t="s">
        <v>77</v>
      </c>
      <c r="C244" s="7">
        <v>26613468</v>
      </c>
      <c r="D244" s="2" t="s">
        <v>78</v>
      </c>
      <c r="E244" s="2" t="s">
        <v>79</v>
      </c>
      <c r="F244" s="2">
        <v>1348497</v>
      </c>
      <c r="G244" s="2" t="s">
        <v>208</v>
      </c>
      <c r="H244" s="7" t="s">
        <v>230</v>
      </c>
      <c r="I244" s="7" t="s">
        <v>77</v>
      </c>
      <c r="J244" s="8" t="s">
        <v>606</v>
      </c>
      <c r="K244" s="4">
        <v>0</v>
      </c>
      <c r="L244" s="4">
        <v>499500</v>
      </c>
      <c r="M244" s="4">
        <v>909500</v>
      </c>
      <c r="N244" s="4">
        <v>193000</v>
      </c>
      <c r="O244" s="48">
        <v>11.25</v>
      </c>
      <c r="P244" s="1">
        <f t="shared" si="62"/>
        <v>33690.752405412764</v>
      </c>
      <c r="Q244" s="3">
        <f t="shared" si="63"/>
        <v>33690.752405412764</v>
      </c>
      <c r="R244" s="3" t="str">
        <f t="shared" si="64"/>
        <v>NE</v>
      </c>
      <c r="S244" s="37">
        <f>O244*$N$279</f>
        <v>3556.8786527725124</v>
      </c>
      <c r="T244" s="37">
        <f t="shared" si="76"/>
        <v>37247.631058185274</v>
      </c>
      <c r="U244" s="37">
        <f t="shared" si="77"/>
        <v>37247.631058185274</v>
      </c>
      <c r="V244" s="37" t="str">
        <f t="shared" si="78"/>
        <v>NE</v>
      </c>
      <c r="W244" s="37">
        <f>O244*$O$281</f>
        <v>111.5014199650653</v>
      </c>
      <c r="X244" s="37">
        <f t="shared" si="79"/>
        <v>37359.132478150343</v>
      </c>
      <c r="Y244" s="37">
        <f t="shared" si="80"/>
        <v>37359.132478150343</v>
      </c>
      <c r="Z244" s="43">
        <f>Y244</f>
        <v>37359.132478150343</v>
      </c>
      <c r="AA244" s="12"/>
      <c r="AB244" s="12"/>
    </row>
    <row r="245" spans="1:28" ht="86.25" customHeight="1" x14ac:dyDescent="0.2">
      <c r="A245" s="33">
        <v>76</v>
      </c>
      <c r="B245" s="2" t="s">
        <v>60</v>
      </c>
      <c r="C245" s="7">
        <v>28731191</v>
      </c>
      <c r="D245" s="2" t="s">
        <v>61</v>
      </c>
      <c r="E245" s="2" t="s">
        <v>62</v>
      </c>
      <c r="F245" s="2">
        <v>3959325</v>
      </c>
      <c r="G245" s="2" t="s">
        <v>208</v>
      </c>
      <c r="H245" s="2" t="s">
        <v>244</v>
      </c>
      <c r="I245" s="2" t="s">
        <v>244</v>
      </c>
      <c r="J245" s="8" t="s">
        <v>445</v>
      </c>
      <c r="K245" s="4">
        <v>60000</v>
      </c>
      <c r="L245" s="4">
        <v>966000</v>
      </c>
      <c r="M245" s="4">
        <v>1178400</v>
      </c>
      <c r="N245" s="4">
        <v>160000</v>
      </c>
      <c r="O245" s="48">
        <v>0</v>
      </c>
      <c r="P245" s="1">
        <f t="shared" si="62"/>
        <v>0</v>
      </c>
      <c r="Q245" s="3">
        <f t="shared" si="63"/>
        <v>0</v>
      </c>
      <c r="R245" s="3" t="str">
        <f t="shared" si="64"/>
        <v>NE</v>
      </c>
      <c r="S245" s="37">
        <f>O245*$N$279</f>
        <v>0</v>
      </c>
      <c r="T245" s="37">
        <f t="shared" si="76"/>
        <v>0</v>
      </c>
      <c r="U245" s="37">
        <f t="shared" si="77"/>
        <v>0</v>
      </c>
      <c r="V245" s="37" t="str">
        <f t="shared" si="78"/>
        <v>NE</v>
      </c>
      <c r="W245" s="37">
        <f>O245*$O$281</f>
        <v>0</v>
      </c>
      <c r="X245" s="37">
        <f t="shared" si="79"/>
        <v>0</v>
      </c>
      <c r="Y245" s="37">
        <f t="shared" si="80"/>
        <v>0</v>
      </c>
      <c r="Z245" s="43">
        <f>U245</f>
        <v>0</v>
      </c>
      <c r="AA245" s="12"/>
      <c r="AB245" s="12"/>
    </row>
    <row r="246" spans="1:28" ht="45.75" hidden="1" customHeight="1" x14ac:dyDescent="0.2">
      <c r="A246" s="33">
        <v>77</v>
      </c>
      <c r="B246" s="42" t="s">
        <v>39</v>
      </c>
      <c r="C246" s="7">
        <v>70942412</v>
      </c>
      <c r="D246" s="2" t="s">
        <v>40</v>
      </c>
      <c r="E246" s="2" t="s">
        <v>72</v>
      </c>
      <c r="F246" s="2">
        <v>7902701</v>
      </c>
      <c r="G246" s="2" t="s">
        <v>208</v>
      </c>
      <c r="H246" s="2" t="s">
        <v>253</v>
      </c>
      <c r="I246" s="2" t="s">
        <v>257</v>
      </c>
      <c r="J246" s="46" t="s">
        <v>296</v>
      </c>
      <c r="K246" s="4">
        <v>0</v>
      </c>
      <c r="L246" s="4">
        <v>173895</v>
      </c>
      <c r="M246" s="4">
        <v>867432</v>
      </c>
      <c r="N246" s="4">
        <v>173486</v>
      </c>
      <c r="O246" s="48">
        <v>21.25</v>
      </c>
      <c r="P246" s="1">
        <f t="shared" si="62"/>
        <v>63638.087876890779</v>
      </c>
      <c r="Q246" s="3">
        <f t="shared" si="63"/>
        <v>63638.087876890779</v>
      </c>
      <c r="R246" s="3" t="str">
        <f t="shared" si="64"/>
        <v>NE</v>
      </c>
      <c r="S246" s="37">
        <f>O246*$N$279</f>
        <v>6718.5485663480786</v>
      </c>
      <c r="T246" s="37">
        <f t="shared" si="76"/>
        <v>70356.636443238851</v>
      </c>
      <c r="U246" s="37">
        <f t="shared" si="77"/>
        <v>70356.636443238851</v>
      </c>
      <c r="V246" s="37" t="str">
        <f t="shared" si="78"/>
        <v>NE</v>
      </c>
      <c r="W246" s="37">
        <f>O246*$O$281</f>
        <v>210.61379326734556</v>
      </c>
      <c r="X246" s="37">
        <f t="shared" si="79"/>
        <v>70567.250236506196</v>
      </c>
      <c r="Y246" s="37">
        <f t="shared" si="80"/>
        <v>70567.250236506196</v>
      </c>
      <c r="Z246" s="43">
        <f t="shared" ref="Z246:Z255" si="81">T246-U246</f>
        <v>0</v>
      </c>
      <c r="AA246" s="12"/>
      <c r="AB246" s="12"/>
    </row>
    <row r="247" spans="1:28" ht="45.75" hidden="1" customHeight="1" x14ac:dyDescent="0.2">
      <c r="A247" s="33">
        <v>77</v>
      </c>
      <c r="B247" s="42" t="s">
        <v>39</v>
      </c>
      <c r="C247" s="7">
        <v>70942412</v>
      </c>
      <c r="D247" s="2" t="s">
        <v>40</v>
      </c>
      <c r="E247" s="2" t="s">
        <v>72</v>
      </c>
      <c r="F247" s="2">
        <v>5922648</v>
      </c>
      <c r="G247" s="2" t="s">
        <v>208</v>
      </c>
      <c r="H247" s="2" t="s">
        <v>253</v>
      </c>
      <c r="I247" s="2" t="s">
        <v>256</v>
      </c>
      <c r="J247" s="46" t="s">
        <v>296</v>
      </c>
      <c r="K247" s="4">
        <v>0</v>
      </c>
      <c r="L247" s="4">
        <v>62000</v>
      </c>
      <c r="M247" s="4">
        <v>715688</v>
      </c>
      <c r="N247" s="4">
        <v>143138</v>
      </c>
      <c r="O247" s="48">
        <v>15</v>
      </c>
      <c r="P247" s="1">
        <f t="shared" si="62"/>
        <v>44921.003207217022</v>
      </c>
      <c r="Q247" s="3">
        <f t="shared" si="63"/>
        <v>44921.003207217022</v>
      </c>
      <c r="R247" s="3" t="str">
        <f t="shared" si="64"/>
        <v>NE</v>
      </c>
      <c r="S247" s="37">
        <f>O247*$N$279</f>
        <v>4742.5048703633493</v>
      </c>
      <c r="T247" s="37">
        <f t="shared" si="76"/>
        <v>49663.508077580373</v>
      </c>
      <c r="U247" s="37">
        <f t="shared" si="77"/>
        <v>49663.508077580373</v>
      </c>
      <c r="V247" s="37" t="str">
        <f t="shared" si="78"/>
        <v>NE</v>
      </c>
      <c r="W247" s="37">
        <f>O247*$O$281</f>
        <v>148.66855995342038</v>
      </c>
      <c r="X247" s="37">
        <f t="shared" si="79"/>
        <v>49812.17663753379</v>
      </c>
      <c r="Y247" s="37">
        <f t="shared" si="80"/>
        <v>49812.17663753379</v>
      </c>
      <c r="Z247" s="43">
        <f t="shared" si="81"/>
        <v>0</v>
      </c>
      <c r="AA247" s="12"/>
      <c r="AB247" s="12"/>
    </row>
    <row r="248" spans="1:28" ht="45.75" hidden="1" customHeight="1" x14ac:dyDescent="0.2">
      <c r="A248" s="33">
        <v>77</v>
      </c>
      <c r="B248" s="42" t="s">
        <v>39</v>
      </c>
      <c r="C248" s="7">
        <v>70942412</v>
      </c>
      <c r="D248" s="2" t="s">
        <v>40</v>
      </c>
      <c r="E248" s="2" t="s">
        <v>72</v>
      </c>
      <c r="F248" s="2">
        <v>9118818</v>
      </c>
      <c r="G248" s="2" t="s">
        <v>208</v>
      </c>
      <c r="H248" s="2" t="s">
        <v>253</v>
      </c>
      <c r="I248" s="2" t="s">
        <v>255</v>
      </c>
      <c r="J248" s="46" t="s">
        <v>296</v>
      </c>
      <c r="K248" s="4">
        <v>0</v>
      </c>
      <c r="L248" s="4">
        <v>182000</v>
      </c>
      <c r="M248" s="4">
        <v>822626</v>
      </c>
      <c r="N248" s="4">
        <v>164523</v>
      </c>
      <c r="O248" s="48">
        <v>17.5</v>
      </c>
      <c r="P248" s="1">
        <f t="shared" si="62"/>
        <v>52407.837075086522</v>
      </c>
      <c r="Q248" s="3">
        <f t="shared" si="63"/>
        <v>52407.837075086522</v>
      </c>
      <c r="R248" s="3" t="str">
        <f t="shared" si="64"/>
        <v>NE</v>
      </c>
      <c r="S248" s="37">
        <f>O248*$N$279</f>
        <v>5532.9223487572408</v>
      </c>
      <c r="T248" s="37">
        <f t="shared" si="76"/>
        <v>57940.75942384376</v>
      </c>
      <c r="U248" s="37">
        <f t="shared" si="77"/>
        <v>57940.75942384376</v>
      </c>
      <c r="V248" s="37" t="str">
        <f t="shared" si="78"/>
        <v>NE</v>
      </c>
      <c r="W248" s="37">
        <f>O248*$O$281</f>
        <v>173.44665327899045</v>
      </c>
      <c r="X248" s="37">
        <f t="shared" si="79"/>
        <v>58114.206077122748</v>
      </c>
      <c r="Y248" s="37">
        <f t="shared" si="80"/>
        <v>58114.206077122748</v>
      </c>
      <c r="Z248" s="43">
        <f t="shared" si="81"/>
        <v>0</v>
      </c>
      <c r="AA248" s="12"/>
      <c r="AB248" s="12"/>
    </row>
    <row r="249" spans="1:28" ht="45.75" hidden="1" customHeight="1" x14ac:dyDescent="0.2">
      <c r="A249" s="33">
        <v>77</v>
      </c>
      <c r="B249" s="42" t="s">
        <v>39</v>
      </c>
      <c r="C249" s="7">
        <v>70942412</v>
      </c>
      <c r="D249" s="2" t="s">
        <v>40</v>
      </c>
      <c r="E249" s="2" t="s">
        <v>72</v>
      </c>
      <c r="F249" s="2">
        <v>1179103</v>
      </c>
      <c r="G249" s="2" t="s">
        <v>208</v>
      </c>
      <c r="H249" s="2" t="s">
        <v>253</v>
      </c>
      <c r="I249" s="2" t="s">
        <v>254</v>
      </c>
      <c r="J249" s="46" t="s">
        <v>296</v>
      </c>
      <c r="K249" s="4">
        <v>0</v>
      </c>
      <c r="L249" s="4">
        <v>144000</v>
      </c>
      <c r="M249" s="4">
        <v>719648</v>
      </c>
      <c r="N249" s="4">
        <v>143930</v>
      </c>
      <c r="O249" s="48">
        <v>15</v>
      </c>
      <c r="P249" s="1">
        <f t="shared" si="62"/>
        <v>44921.003207217022</v>
      </c>
      <c r="Q249" s="3">
        <f t="shared" si="63"/>
        <v>44921.003207217022</v>
      </c>
      <c r="R249" s="3" t="str">
        <f t="shared" si="64"/>
        <v>NE</v>
      </c>
      <c r="S249" s="37">
        <f>O249*$N$279</f>
        <v>4742.5048703633493</v>
      </c>
      <c r="T249" s="37">
        <f t="shared" si="76"/>
        <v>49663.508077580373</v>
      </c>
      <c r="U249" s="37">
        <f t="shared" si="77"/>
        <v>49663.508077580373</v>
      </c>
      <c r="V249" s="37" t="str">
        <f t="shared" si="78"/>
        <v>NE</v>
      </c>
      <c r="W249" s="37">
        <f>O249*$O$281</f>
        <v>148.66855995342038</v>
      </c>
      <c r="X249" s="37">
        <f t="shared" si="79"/>
        <v>49812.17663753379</v>
      </c>
      <c r="Y249" s="37">
        <f t="shared" si="80"/>
        <v>49812.17663753379</v>
      </c>
      <c r="Z249" s="43">
        <f t="shared" si="81"/>
        <v>0</v>
      </c>
      <c r="AA249" s="12"/>
      <c r="AB249" s="12"/>
    </row>
    <row r="250" spans="1:28" ht="30.75" hidden="1" customHeight="1" x14ac:dyDescent="0.2">
      <c r="A250" s="33">
        <v>77</v>
      </c>
      <c r="B250" s="42" t="s">
        <v>39</v>
      </c>
      <c r="C250" s="7">
        <v>70942412</v>
      </c>
      <c r="D250" s="2" t="s">
        <v>40</v>
      </c>
      <c r="E250" s="2" t="s">
        <v>72</v>
      </c>
      <c r="F250" s="2">
        <v>5657843</v>
      </c>
      <c r="G250" s="2" t="s">
        <v>208</v>
      </c>
      <c r="H250" s="2" t="s">
        <v>209</v>
      </c>
      <c r="I250" s="2" t="s">
        <v>252</v>
      </c>
      <c r="J250" s="8" t="s">
        <v>296</v>
      </c>
      <c r="K250" s="4">
        <v>0</v>
      </c>
      <c r="L250" s="4">
        <v>213179</v>
      </c>
      <c r="M250" s="4">
        <v>1054488</v>
      </c>
      <c r="N250" s="4">
        <v>210898</v>
      </c>
      <c r="O250" s="48">
        <v>7.7</v>
      </c>
      <c r="P250" s="1">
        <f t="shared" si="62"/>
        <v>23059.448313038072</v>
      </c>
      <c r="Q250" s="3">
        <f t="shared" si="63"/>
        <v>23059.448313038072</v>
      </c>
      <c r="R250" s="3" t="str">
        <f t="shared" si="64"/>
        <v>NE</v>
      </c>
      <c r="S250" s="37">
        <f>O250*$N$279</f>
        <v>2434.4858334531864</v>
      </c>
      <c r="T250" s="37">
        <f t="shared" si="76"/>
        <v>25493.934146491258</v>
      </c>
      <c r="U250" s="37">
        <f t="shared" si="77"/>
        <v>25493.934146491258</v>
      </c>
      <c r="V250" s="37" t="str">
        <f t="shared" si="78"/>
        <v>NE</v>
      </c>
      <c r="W250" s="37">
        <f>O250*$O$281</f>
        <v>76.316527442755799</v>
      </c>
      <c r="X250" s="37">
        <f t="shared" si="79"/>
        <v>25570.250673934013</v>
      </c>
      <c r="Y250" s="37">
        <f t="shared" si="80"/>
        <v>25570.250673934013</v>
      </c>
      <c r="Z250" s="43">
        <f t="shared" si="81"/>
        <v>0</v>
      </c>
      <c r="AA250" s="12"/>
      <c r="AB250" s="12"/>
    </row>
    <row r="251" spans="1:28" ht="39" hidden="1" customHeight="1" x14ac:dyDescent="0.2">
      <c r="A251" s="33">
        <v>77</v>
      </c>
      <c r="B251" s="42" t="s">
        <v>39</v>
      </c>
      <c r="C251" s="7">
        <v>70942412</v>
      </c>
      <c r="D251" s="2" t="s">
        <v>40</v>
      </c>
      <c r="E251" s="2" t="s">
        <v>72</v>
      </c>
      <c r="F251" s="2">
        <v>3454712</v>
      </c>
      <c r="G251" s="2" t="s">
        <v>208</v>
      </c>
      <c r="H251" s="2" t="s">
        <v>209</v>
      </c>
      <c r="I251" s="2" t="s">
        <v>251</v>
      </c>
      <c r="J251" s="8" t="s">
        <v>625</v>
      </c>
      <c r="K251" s="4">
        <v>0</v>
      </c>
      <c r="L251" s="4">
        <v>284652</v>
      </c>
      <c r="M251" s="4">
        <v>1460390</v>
      </c>
      <c r="N251" s="4">
        <v>292078</v>
      </c>
      <c r="O251" s="48">
        <v>5.5</v>
      </c>
      <c r="P251" s="1">
        <f t="shared" si="62"/>
        <v>16471.034509312907</v>
      </c>
      <c r="Q251" s="3">
        <f t="shared" si="63"/>
        <v>16471.034509312907</v>
      </c>
      <c r="R251" s="3" t="str">
        <f t="shared" si="64"/>
        <v>NE</v>
      </c>
      <c r="S251" s="37">
        <f>O251*$N$279</f>
        <v>1738.9184524665616</v>
      </c>
      <c r="T251" s="37">
        <f t="shared" si="76"/>
        <v>18209.952961779469</v>
      </c>
      <c r="U251" s="37">
        <f t="shared" si="77"/>
        <v>18209.952961779469</v>
      </c>
      <c r="V251" s="37" t="str">
        <f t="shared" si="78"/>
        <v>NE</v>
      </c>
      <c r="W251" s="37">
        <f>O251*$O$281</f>
        <v>54.51180531625414</v>
      </c>
      <c r="X251" s="37">
        <f t="shared" si="79"/>
        <v>18264.464767095724</v>
      </c>
      <c r="Y251" s="37">
        <f t="shared" si="80"/>
        <v>18264.464767095724</v>
      </c>
      <c r="Z251" s="43">
        <f t="shared" si="81"/>
        <v>0</v>
      </c>
      <c r="AA251" s="12"/>
      <c r="AB251" s="12"/>
    </row>
    <row r="252" spans="1:28" ht="47.25" hidden="1" customHeight="1" x14ac:dyDescent="0.2">
      <c r="A252" s="33">
        <v>77</v>
      </c>
      <c r="B252" s="42" t="s">
        <v>39</v>
      </c>
      <c r="C252" s="7">
        <v>70942412</v>
      </c>
      <c r="D252" s="2" t="s">
        <v>40</v>
      </c>
      <c r="E252" s="2" t="s">
        <v>72</v>
      </c>
      <c r="F252" s="2">
        <v>5554461</v>
      </c>
      <c r="G252" s="2" t="s">
        <v>208</v>
      </c>
      <c r="H252" s="2" t="s">
        <v>209</v>
      </c>
      <c r="I252" s="2" t="s">
        <v>250</v>
      </c>
      <c r="J252" s="8" t="s">
        <v>624</v>
      </c>
      <c r="K252" s="4">
        <v>0</v>
      </c>
      <c r="L252" s="4">
        <v>208000</v>
      </c>
      <c r="M252" s="4">
        <v>1078488</v>
      </c>
      <c r="N252" s="4">
        <v>215698</v>
      </c>
      <c r="O252" s="48">
        <v>7.7</v>
      </c>
      <c r="P252" s="1">
        <f t="shared" si="62"/>
        <v>23059.448313038072</v>
      </c>
      <c r="Q252" s="3">
        <f t="shared" si="63"/>
        <v>23059.448313038072</v>
      </c>
      <c r="R252" s="3" t="str">
        <f t="shared" si="64"/>
        <v>NE</v>
      </c>
      <c r="S252" s="37">
        <f>O252*$N$279</f>
        <v>2434.4858334531864</v>
      </c>
      <c r="T252" s="37">
        <f t="shared" si="76"/>
        <v>25493.934146491258</v>
      </c>
      <c r="U252" s="37">
        <f t="shared" si="77"/>
        <v>25493.934146491258</v>
      </c>
      <c r="V252" s="37" t="str">
        <f t="shared" si="78"/>
        <v>NE</v>
      </c>
      <c r="W252" s="37">
        <f>O252*$O$281</f>
        <v>76.316527442755799</v>
      </c>
      <c r="X252" s="37">
        <f t="shared" si="79"/>
        <v>25570.250673934013</v>
      </c>
      <c r="Y252" s="37">
        <f t="shared" si="80"/>
        <v>25570.250673934013</v>
      </c>
      <c r="Z252" s="43">
        <f t="shared" si="81"/>
        <v>0</v>
      </c>
      <c r="AA252" s="12"/>
      <c r="AB252" s="12"/>
    </row>
    <row r="253" spans="1:28" ht="39" hidden="1" customHeight="1" x14ac:dyDescent="0.2">
      <c r="A253" s="33">
        <v>77</v>
      </c>
      <c r="B253" s="42" t="s">
        <v>39</v>
      </c>
      <c r="C253" s="7">
        <v>70942412</v>
      </c>
      <c r="D253" s="2" t="s">
        <v>40</v>
      </c>
      <c r="E253" s="2" t="s">
        <v>72</v>
      </c>
      <c r="F253" s="2">
        <v>7160060</v>
      </c>
      <c r="G253" s="2" t="s">
        <v>208</v>
      </c>
      <c r="H253" s="2" t="s">
        <v>246</v>
      </c>
      <c r="I253" s="2" t="s">
        <v>249</v>
      </c>
      <c r="J253" s="46" t="s">
        <v>296</v>
      </c>
      <c r="K253" s="4">
        <v>40000</v>
      </c>
      <c r="L253" s="4">
        <v>273982</v>
      </c>
      <c r="M253" s="4">
        <v>945120</v>
      </c>
      <c r="N253" s="4">
        <v>189024</v>
      </c>
      <c r="O253" s="48">
        <v>8.75</v>
      </c>
      <c r="P253" s="1">
        <f t="shared" si="62"/>
        <v>26203.918537543261</v>
      </c>
      <c r="Q253" s="3">
        <f t="shared" si="63"/>
        <v>26203.918537543261</v>
      </c>
      <c r="R253" s="3" t="str">
        <f t="shared" si="64"/>
        <v>NE</v>
      </c>
      <c r="S253" s="37">
        <f>O253*$N$279</f>
        <v>2766.4611743786204</v>
      </c>
      <c r="T253" s="37">
        <f t="shared" si="76"/>
        <v>28970.37971192188</v>
      </c>
      <c r="U253" s="37">
        <f t="shared" si="77"/>
        <v>28970.37971192188</v>
      </c>
      <c r="V253" s="37" t="str">
        <f t="shared" si="78"/>
        <v>NE</v>
      </c>
      <c r="W253" s="37">
        <f>O253*$O$281</f>
        <v>86.723326639495227</v>
      </c>
      <c r="X253" s="37">
        <f t="shared" si="79"/>
        <v>29057.103038561374</v>
      </c>
      <c r="Y253" s="37">
        <f t="shared" si="80"/>
        <v>29057.103038561374</v>
      </c>
      <c r="Z253" s="43">
        <f t="shared" si="81"/>
        <v>0</v>
      </c>
      <c r="AA253" s="12"/>
      <c r="AB253" s="12"/>
    </row>
    <row r="254" spans="1:28" ht="39" hidden="1" customHeight="1" x14ac:dyDescent="0.2">
      <c r="A254" s="33">
        <v>77</v>
      </c>
      <c r="B254" s="42" t="s">
        <v>39</v>
      </c>
      <c r="C254" s="7">
        <v>70942412</v>
      </c>
      <c r="D254" s="2" t="s">
        <v>40</v>
      </c>
      <c r="E254" s="2" t="s">
        <v>72</v>
      </c>
      <c r="F254" s="2">
        <v>1475555</v>
      </c>
      <c r="G254" s="2" t="s">
        <v>208</v>
      </c>
      <c r="H254" s="2" t="s">
        <v>246</v>
      </c>
      <c r="I254" s="2" t="s">
        <v>248</v>
      </c>
      <c r="J254" s="46" t="s">
        <v>296</v>
      </c>
      <c r="K254" s="4">
        <v>50000</v>
      </c>
      <c r="L254" s="4">
        <v>387711</v>
      </c>
      <c r="M254" s="4">
        <v>1105256</v>
      </c>
      <c r="N254" s="4">
        <v>221051</v>
      </c>
      <c r="O254" s="48">
        <v>2.5</v>
      </c>
      <c r="P254" s="1">
        <f t="shared" si="62"/>
        <v>7486.8338678695036</v>
      </c>
      <c r="Q254" s="3">
        <f t="shared" si="63"/>
        <v>7486.8338678695036</v>
      </c>
      <c r="R254" s="3" t="str">
        <f t="shared" si="64"/>
        <v>NE</v>
      </c>
      <c r="S254" s="37">
        <f>O254*$N$279</f>
        <v>790.41747839389154</v>
      </c>
      <c r="T254" s="37">
        <f t="shared" si="76"/>
        <v>8277.2513462633942</v>
      </c>
      <c r="U254" s="37">
        <f t="shared" si="77"/>
        <v>8277.2513462633942</v>
      </c>
      <c r="V254" s="37" t="str">
        <f t="shared" si="78"/>
        <v>NE</v>
      </c>
      <c r="W254" s="37">
        <f>O254*$O$281</f>
        <v>24.778093325570065</v>
      </c>
      <c r="X254" s="37">
        <f t="shared" si="79"/>
        <v>8302.029439588965</v>
      </c>
      <c r="Y254" s="37">
        <f t="shared" si="80"/>
        <v>8302.029439588965</v>
      </c>
      <c r="Z254" s="43">
        <f t="shared" si="81"/>
        <v>0</v>
      </c>
      <c r="AA254" s="12"/>
      <c r="AB254" s="12"/>
    </row>
    <row r="255" spans="1:28" ht="39" hidden="1" customHeight="1" x14ac:dyDescent="0.2">
      <c r="A255" s="33">
        <v>77</v>
      </c>
      <c r="B255" s="42" t="s">
        <v>39</v>
      </c>
      <c r="C255" s="7">
        <v>70942412</v>
      </c>
      <c r="D255" s="2" t="s">
        <v>40</v>
      </c>
      <c r="E255" s="2" t="s">
        <v>72</v>
      </c>
      <c r="F255" s="2">
        <v>8443953</v>
      </c>
      <c r="G255" s="2" t="s">
        <v>208</v>
      </c>
      <c r="H255" s="2" t="s">
        <v>246</v>
      </c>
      <c r="I255" s="2" t="s">
        <v>247</v>
      </c>
      <c r="J255" s="73" t="s">
        <v>295</v>
      </c>
      <c r="K255" s="4">
        <v>50000</v>
      </c>
      <c r="L255" s="4">
        <v>445000</v>
      </c>
      <c r="M255" s="4">
        <v>1204968</v>
      </c>
      <c r="N255" s="4">
        <v>240994</v>
      </c>
      <c r="O255" s="48">
        <v>2.5</v>
      </c>
      <c r="P255" s="1">
        <f t="shared" si="62"/>
        <v>7486.8338678695036</v>
      </c>
      <c r="Q255" s="3">
        <f t="shared" si="63"/>
        <v>7486.8338678695036</v>
      </c>
      <c r="R255" s="3" t="str">
        <f t="shared" si="64"/>
        <v>NE</v>
      </c>
      <c r="S255" s="37">
        <f>O255*$N$279</f>
        <v>790.41747839389154</v>
      </c>
      <c r="T255" s="37">
        <f t="shared" si="76"/>
        <v>8277.2513462633942</v>
      </c>
      <c r="U255" s="37">
        <f t="shared" si="77"/>
        <v>8277.2513462633942</v>
      </c>
      <c r="V255" s="37" t="str">
        <f t="shared" si="78"/>
        <v>NE</v>
      </c>
      <c r="W255" s="37">
        <f>O255*$O$281</f>
        <v>24.778093325570065</v>
      </c>
      <c r="X255" s="37">
        <f t="shared" si="79"/>
        <v>8302.029439588965</v>
      </c>
      <c r="Y255" s="37">
        <f t="shared" si="80"/>
        <v>8302.029439588965</v>
      </c>
      <c r="Z255" s="43">
        <f t="shared" si="81"/>
        <v>0</v>
      </c>
      <c r="AA255" s="12"/>
      <c r="AB255" s="12"/>
    </row>
    <row r="256" spans="1:28" ht="39" hidden="1" customHeight="1" x14ac:dyDescent="0.2">
      <c r="A256" s="33">
        <v>77</v>
      </c>
      <c r="B256" s="42" t="s">
        <v>39</v>
      </c>
      <c r="C256" s="7">
        <v>70942412</v>
      </c>
      <c r="D256" s="2" t="s">
        <v>40</v>
      </c>
      <c r="E256" s="2" t="s">
        <v>72</v>
      </c>
      <c r="F256" s="2">
        <v>7896718</v>
      </c>
      <c r="G256" s="2" t="s">
        <v>208</v>
      </c>
      <c r="H256" s="2" t="s">
        <v>246</v>
      </c>
      <c r="I256" s="2" t="s">
        <v>245</v>
      </c>
      <c r="J256" s="73" t="s">
        <v>295</v>
      </c>
      <c r="K256" s="4">
        <v>30000</v>
      </c>
      <c r="L256" s="4">
        <v>243874</v>
      </c>
      <c r="M256" s="4">
        <v>904408</v>
      </c>
      <c r="N256" s="4">
        <v>180882</v>
      </c>
      <c r="O256" s="48">
        <v>2.5</v>
      </c>
      <c r="P256" s="1">
        <f t="shared" si="62"/>
        <v>7486.8338678695036</v>
      </c>
      <c r="Q256" s="3">
        <f t="shared" si="63"/>
        <v>7486.8338678695036</v>
      </c>
      <c r="R256" s="3" t="str">
        <f t="shared" si="64"/>
        <v>NE</v>
      </c>
      <c r="S256" s="37">
        <f>O256*$N$279</f>
        <v>790.41747839389154</v>
      </c>
      <c r="T256" s="37">
        <f t="shared" si="76"/>
        <v>8277.2513462633942</v>
      </c>
      <c r="U256" s="37">
        <f t="shared" si="77"/>
        <v>8277.2513462633942</v>
      </c>
      <c r="V256" s="37" t="str">
        <f t="shared" si="78"/>
        <v>NE</v>
      </c>
      <c r="W256" s="37">
        <f>O256*$O$281</f>
        <v>24.778093325570065</v>
      </c>
      <c r="X256" s="37">
        <f t="shared" si="79"/>
        <v>8302.029439588965</v>
      </c>
      <c r="Y256" s="37">
        <f t="shared" si="80"/>
        <v>8302.029439588965</v>
      </c>
      <c r="Z256" s="43">
        <f>SUM(Y246:Y256)</f>
        <v>351673.96706098848</v>
      </c>
      <c r="AA256" s="12"/>
      <c r="AB256" s="12"/>
    </row>
    <row r="257" spans="1:28" ht="39" customHeight="1" x14ac:dyDescent="0.2">
      <c r="A257" s="33">
        <v>78</v>
      </c>
      <c r="B257" s="2" t="s">
        <v>163</v>
      </c>
      <c r="C257" s="7">
        <v>70809828</v>
      </c>
      <c r="D257" s="2" t="s">
        <v>164</v>
      </c>
      <c r="E257" s="2" t="s">
        <v>38</v>
      </c>
      <c r="F257" s="2">
        <v>1806649</v>
      </c>
      <c r="G257" s="2" t="s">
        <v>208</v>
      </c>
      <c r="H257" s="2" t="s">
        <v>239</v>
      </c>
      <c r="I257" s="2" t="s">
        <v>528</v>
      </c>
      <c r="J257" s="5">
        <v>4</v>
      </c>
      <c r="K257" s="4">
        <v>90000</v>
      </c>
      <c r="L257" s="4">
        <v>1522180</v>
      </c>
      <c r="M257" s="4">
        <v>1940749</v>
      </c>
      <c r="N257" s="4">
        <v>160800</v>
      </c>
      <c r="O257" s="48">
        <v>18.399999999999999</v>
      </c>
      <c r="P257" s="1">
        <f t="shared" si="62"/>
        <v>55103.097267519537</v>
      </c>
      <c r="Q257" s="3">
        <f t="shared" si="63"/>
        <v>55103.097267519537</v>
      </c>
      <c r="R257" s="3" t="str">
        <f t="shared" si="64"/>
        <v>NE</v>
      </c>
      <c r="S257" s="37">
        <f>O257*$N$279</f>
        <v>5817.4726409790419</v>
      </c>
      <c r="T257" s="37">
        <f t="shared" si="76"/>
        <v>60920.569908498583</v>
      </c>
      <c r="U257" s="37">
        <f t="shared" si="77"/>
        <v>60920.569908498583</v>
      </c>
      <c r="V257" s="37" t="str">
        <f t="shared" si="78"/>
        <v>NE</v>
      </c>
      <c r="W257" s="37">
        <f>O257*$O$281</f>
        <v>182.36676687619567</v>
      </c>
      <c r="X257" s="37">
        <f t="shared" si="79"/>
        <v>61102.936675374782</v>
      </c>
      <c r="Y257" s="37">
        <f t="shared" si="80"/>
        <v>61102.936675374782</v>
      </c>
      <c r="Z257" s="132">
        <f>SUM(Y257:Y258)</f>
        <v>95473.338555273091</v>
      </c>
      <c r="AA257" s="12"/>
      <c r="AB257" s="12"/>
    </row>
    <row r="258" spans="1:28" ht="39" customHeight="1" x14ac:dyDescent="0.2">
      <c r="A258" s="33">
        <v>78</v>
      </c>
      <c r="B258" s="2" t="s">
        <v>163</v>
      </c>
      <c r="C258" s="7">
        <v>70809828</v>
      </c>
      <c r="D258" s="2" t="s">
        <v>164</v>
      </c>
      <c r="E258" s="2" t="s">
        <v>38</v>
      </c>
      <c r="F258" s="2">
        <v>5093498</v>
      </c>
      <c r="G258" s="2" t="s">
        <v>208</v>
      </c>
      <c r="H258" s="2" t="s">
        <v>529</v>
      </c>
      <c r="I258" s="2" t="s">
        <v>530</v>
      </c>
      <c r="J258" s="5" t="s">
        <v>531</v>
      </c>
      <c r="K258" s="4">
        <v>100000</v>
      </c>
      <c r="L258" s="4">
        <v>955000</v>
      </c>
      <c r="M258" s="4">
        <v>1400002</v>
      </c>
      <c r="N258" s="4">
        <v>200600</v>
      </c>
      <c r="O258" s="48">
        <v>10.35</v>
      </c>
      <c r="P258" s="1">
        <f t="shared" si="62"/>
        <v>30995.492212979741</v>
      </c>
      <c r="Q258" s="3">
        <f t="shared" si="63"/>
        <v>30995.492212979741</v>
      </c>
      <c r="R258" s="3" t="str">
        <f t="shared" si="64"/>
        <v>NE</v>
      </c>
      <c r="S258" s="37">
        <f>O258*$N$279</f>
        <v>3272.3283605507113</v>
      </c>
      <c r="T258" s="37">
        <f t="shared" si="76"/>
        <v>34267.820573530451</v>
      </c>
      <c r="U258" s="37">
        <f t="shared" si="77"/>
        <v>34267.820573530451</v>
      </c>
      <c r="V258" s="37" t="str">
        <f t="shared" si="78"/>
        <v>NE</v>
      </c>
      <c r="W258" s="37">
        <f>O258*$O$281</f>
        <v>102.58130636786007</v>
      </c>
      <c r="X258" s="37">
        <f t="shared" si="79"/>
        <v>34370.401879898309</v>
      </c>
      <c r="Y258" s="37">
        <f t="shared" si="80"/>
        <v>34370.401879898309</v>
      </c>
      <c r="Z258" s="133"/>
      <c r="AA258" s="12"/>
      <c r="AB258" s="12"/>
    </row>
    <row r="259" spans="1:28" ht="39" customHeight="1" x14ac:dyDescent="0.2">
      <c r="A259" s="33">
        <v>79</v>
      </c>
      <c r="B259" s="2" t="s">
        <v>48</v>
      </c>
      <c r="C259" s="7">
        <v>26200481</v>
      </c>
      <c r="D259" s="2" t="s">
        <v>50</v>
      </c>
      <c r="E259" s="2" t="s">
        <v>35</v>
      </c>
      <c r="F259" s="2">
        <v>8215787</v>
      </c>
      <c r="G259" s="2" t="s">
        <v>208</v>
      </c>
      <c r="H259" s="2" t="s">
        <v>221</v>
      </c>
      <c r="I259" s="2" t="s">
        <v>532</v>
      </c>
      <c r="J259" s="5">
        <v>3</v>
      </c>
      <c r="K259" s="4">
        <v>100000</v>
      </c>
      <c r="L259" s="4">
        <v>1193962</v>
      </c>
      <c r="M259" s="4">
        <v>1256646</v>
      </c>
      <c r="N259" s="4">
        <v>252100</v>
      </c>
      <c r="O259" s="48">
        <v>0</v>
      </c>
      <c r="P259" s="1">
        <f t="shared" si="62"/>
        <v>0</v>
      </c>
      <c r="Q259" s="3">
        <f t="shared" si="63"/>
        <v>0</v>
      </c>
      <c r="R259" s="3" t="str">
        <f t="shared" si="64"/>
        <v>NE</v>
      </c>
      <c r="S259" s="37">
        <f>O259*$N$279</f>
        <v>0</v>
      </c>
      <c r="T259" s="37">
        <f t="shared" si="76"/>
        <v>0</v>
      </c>
      <c r="U259" s="37">
        <f t="shared" si="77"/>
        <v>0</v>
      </c>
      <c r="V259" s="37" t="str">
        <f t="shared" si="78"/>
        <v>NE</v>
      </c>
      <c r="W259" s="37">
        <f>O259*$O$281</f>
        <v>0</v>
      </c>
      <c r="X259" s="37">
        <f t="shared" si="79"/>
        <v>0</v>
      </c>
      <c r="Y259" s="37">
        <f t="shared" si="80"/>
        <v>0</v>
      </c>
      <c r="Z259" s="43">
        <f>U259</f>
        <v>0</v>
      </c>
      <c r="AA259" s="12"/>
      <c r="AB259" s="12"/>
    </row>
    <row r="260" spans="1:28" ht="39" customHeight="1" x14ac:dyDescent="0.2">
      <c r="A260" s="33">
        <v>80</v>
      </c>
      <c r="B260" s="2" t="s">
        <v>178</v>
      </c>
      <c r="C260" s="7">
        <v>60269375</v>
      </c>
      <c r="D260" s="2" t="s">
        <v>179</v>
      </c>
      <c r="E260" s="2" t="s">
        <v>180</v>
      </c>
      <c r="F260" s="2">
        <v>9558522</v>
      </c>
      <c r="G260" s="2" t="s">
        <v>208</v>
      </c>
      <c r="H260" s="7">
        <v>1</v>
      </c>
      <c r="I260" s="2" t="s">
        <v>212</v>
      </c>
      <c r="J260" s="5" t="s">
        <v>267</v>
      </c>
      <c r="K260" s="4">
        <v>100000</v>
      </c>
      <c r="L260" s="4">
        <v>5620290</v>
      </c>
      <c r="M260" s="4">
        <v>1720230</v>
      </c>
      <c r="N260" s="4">
        <v>30000</v>
      </c>
      <c r="O260" s="48">
        <v>16.8</v>
      </c>
      <c r="P260" s="1">
        <f t="shared" si="62"/>
        <v>50311.523592083067</v>
      </c>
      <c r="Q260" s="3">
        <f t="shared" si="63"/>
        <v>30000</v>
      </c>
      <c r="R260" s="3" t="str">
        <f t="shared" si="64"/>
        <v>ANO</v>
      </c>
      <c r="S260" s="37">
        <v>0</v>
      </c>
      <c r="T260" s="37">
        <f>S260+Q260</f>
        <v>30000</v>
      </c>
      <c r="U260" s="37">
        <f>T260</f>
        <v>30000</v>
      </c>
      <c r="V260" s="37"/>
      <c r="W260" s="37">
        <v>0</v>
      </c>
      <c r="X260" s="37"/>
      <c r="Y260" s="37">
        <f>U260</f>
        <v>30000</v>
      </c>
      <c r="Z260" s="132">
        <f>SUM(Y260:Y261)</f>
        <v>92763.342563292565</v>
      </c>
      <c r="AA260" s="12"/>
      <c r="AB260" s="12"/>
    </row>
    <row r="261" spans="1:28" ht="39" customHeight="1" x14ac:dyDescent="0.2">
      <c r="A261" s="33">
        <v>80</v>
      </c>
      <c r="B261" s="2" t="s">
        <v>178</v>
      </c>
      <c r="C261" s="7">
        <v>60269375</v>
      </c>
      <c r="D261" s="2" t="s">
        <v>179</v>
      </c>
      <c r="E261" s="2" t="s">
        <v>180</v>
      </c>
      <c r="F261" s="2">
        <v>1713039</v>
      </c>
      <c r="G261" s="2" t="s">
        <v>208</v>
      </c>
      <c r="H261" s="7">
        <v>2</v>
      </c>
      <c r="I261" s="2" t="s">
        <v>268</v>
      </c>
      <c r="J261" s="5" t="s">
        <v>269</v>
      </c>
      <c r="K261" s="4">
        <v>0</v>
      </c>
      <c r="L261" s="4">
        <v>0</v>
      </c>
      <c r="M261" s="4">
        <v>6795350</v>
      </c>
      <c r="N261" s="4">
        <v>75000</v>
      </c>
      <c r="O261" s="48">
        <v>18.899999999999999</v>
      </c>
      <c r="P261" s="1">
        <f t="shared" ref="P261:P265" si="82">O261*$O$1</f>
        <v>56600.464041093444</v>
      </c>
      <c r="Q261" s="3">
        <f t="shared" ref="Q261:Q265" si="83">IF(P261&lt;N261,P261,N261)</f>
        <v>56600.464041093444</v>
      </c>
      <c r="R261" s="3" t="str">
        <f t="shared" si="64"/>
        <v>NE</v>
      </c>
      <c r="S261" s="37">
        <f>O261*$N$279</f>
        <v>5975.5561366578204</v>
      </c>
      <c r="T261" s="37">
        <f>Q261+S261</f>
        <v>62576.020177751263</v>
      </c>
      <c r="U261" s="37">
        <f>IF(T261&lt;N261,T261,N261)</f>
        <v>62576.020177751263</v>
      </c>
      <c r="V261" s="37" t="str">
        <f>IF(U261&lt;N261,"NE","ANO")</f>
        <v>NE</v>
      </c>
      <c r="W261" s="37">
        <f>O261*$O$281</f>
        <v>187.32238554130967</v>
      </c>
      <c r="X261" s="37">
        <f>U261+W261</f>
        <v>62763.342563292572</v>
      </c>
      <c r="Y261" s="37">
        <f>IF(X261&lt;N261,X261,N261)</f>
        <v>62763.342563292572</v>
      </c>
      <c r="Z261" s="133"/>
      <c r="AA261" s="12"/>
      <c r="AB261" s="12"/>
    </row>
    <row r="262" spans="1:28" ht="69.75" customHeight="1" x14ac:dyDescent="0.2">
      <c r="A262" s="33">
        <v>81</v>
      </c>
      <c r="B262" s="2" t="s">
        <v>173</v>
      </c>
      <c r="C262" s="7">
        <v>22794581</v>
      </c>
      <c r="D262" s="2" t="s">
        <v>174</v>
      </c>
      <c r="E262" s="2" t="s">
        <v>175</v>
      </c>
      <c r="F262" s="2">
        <v>9585709</v>
      </c>
      <c r="G262" s="2" t="s">
        <v>208</v>
      </c>
      <c r="H262" s="2" t="s">
        <v>239</v>
      </c>
      <c r="I262" s="2" t="s">
        <v>533</v>
      </c>
      <c r="J262" s="5">
        <v>1</v>
      </c>
      <c r="K262" s="4">
        <v>0</v>
      </c>
      <c r="L262" s="4">
        <v>977999</v>
      </c>
      <c r="M262" s="4">
        <v>1513424</v>
      </c>
      <c r="N262" s="4">
        <v>300000</v>
      </c>
      <c r="O262" s="48">
        <v>0</v>
      </c>
      <c r="P262" s="1">
        <f t="shared" si="82"/>
        <v>0</v>
      </c>
      <c r="Q262" s="3">
        <f t="shared" si="83"/>
        <v>0</v>
      </c>
      <c r="R262" s="3" t="str">
        <f t="shared" si="64"/>
        <v>NE</v>
      </c>
      <c r="S262" s="37">
        <f>O262*$N$279</f>
        <v>0</v>
      </c>
      <c r="T262" s="37">
        <f>Q262+S262</f>
        <v>0</v>
      </c>
      <c r="U262" s="37">
        <f>IF(T262&lt;N262,T262,N262)</f>
        <v>0</v>
      </c>
      <c r="V262" s="37" t="str">
        <f>IF(U262&lt;N262,"NE","ANO")</f>
        <v>NE</v>
      </c>
      <c r="W262" s="37">
        <f>O262*$O$281</f>
        <v>0</v>
      </c>
      <c r="X262" s="37">
        <f>U262+W262</f>
        <v>0</v>
      </c>
      <c r="Y262" s="37">
        <f>IF(X262&lt;N262,X262,N262)</f>
        <v>0</v>
      </c>
      <c r="Z262" s="43">
        <f>U262</f>
        <v>0</v>
      </c>
      <c r="AA262" s="11"/>
      <c r="AB262" s="19"/>
    </row>
    <row r="263" spans="1:28" ht="30.75" customHeight="1" x14ac:dyDescent="0.2">
      <c r="A263" s="33">
        <v>82</v>
      </c>
      <c r="B263" s="2" t="s">
        <v>196</v>
      </c>
      <c r="C263" s="7">
        <v>26681471</v>
      </c>
      <c r="D263" s="2" t="s">
        <v>197</v>
      </c>
      <c r="E263" s="2" t="s">
        <v>70</v>
      </c>
      <c r="F263" s="2">
        <v>4185152</v>
      </c>
      <c r="G263" s="2" t="s">
        <v>208</v>
      </c>
      <c r="H263" s="2" t="s">
        <v>437</v>
      </c>
      <c r="I263" s="2" t="s">
        <v>481</v>
      </c>
      <c r="J263" s="5" t="s">
        <v>482</v>
      </c>
      <c r="K263" s="4">
        <v>20000</v>
      </c>
      <c r="L263" s="4">
        <v>829079</v>
      </c>
      <c r="M263" s="4">
        <v>1182381</v>
      </c>
      <c r="N263" s="4">
        <v>100000</v>
      </c>
      <c r="O263" s="48">
        <v>20</v>
      </c>
      <c r="P263" s="1">
        <f t="shared" si="82"/>
        <v>59894.670942956029</v>
      </c>
      <c r="Q263" s="3">
        <f t="shared" si="83"/>
        <v>59894.670942956029</v>
      </c>
      <c r="R263" s="3" t="str">
        <f t="shared" si="64"/>
        <v>NE</v>
      </c>
      <c r="S263" s="37">
        <f>O263*$N$279</f>
        <v>6323.3398271511323</v>
      </c>
      <c r="T263" s="37">
        <f>Q263+S263</f>
        <v>66218.010770107154</v>
      </c>
      <c r="U263" s="37">
        <f>IF(T263&lt;N263,T263,N263)</f>
        <v>66218.010770107154</v>
      </c>
      <c r="V263" s="37" t="str">
        <f>IF(U263&lt;N263,"NE","ANO")</f>
        <v>NE</v>
      </c>
      <c r="W263" s="37">
        <f>O263*$O$281</f>
        <v>198.22474660456052</v>
      </c>
      <c r="X263" s="37">
        <f>U263+W263</f>
        <v>66416.23551671172</v>
      </c>
      <c r="Y263" s="37">
        <f>IF(X263&lt;N263,X263,N263)</f>
        <v>66416.23551671172</v>
      </c>
      <c r="Z263" s="132">
        <f>SUM(Y263:Y264)</f>
        <v>106598.05800432232</v>
      </c>
      <c r="AA263" s="12"/>
      <c r="AB263" s="19"/>
    </row>
    <row r="264" spans="1:28" ht="30.75" customHeight="1" x14ac:dyDescent="0.2">
      <c r="A264" s="33">
        <v>82</v>
      </c>
      <c r="B264" s="2" t="s">
        <v>196</v>
      </c>
      <c r="C264" s="7">
        <v>26681471</v>
      </c>
      <c r="D264" s="2" t="s">
        <v>197</v>
      </c>
      <c r="E264" s="2" t="s">
        <v>70</v>
      </c>
      <c r="F264" s="2">
        <v>3478916</v>
      </c>
      <c r="G264" s="2" t="s">
        <v>208</v>
      </c>
      <c r="H264" s="2" t="s">
        <v>209</v>
      </c>
      <c r="I264" s="2" t="s">
        <v>483</v>
      </c>
      <c r="J264" s="5" t="s">
        <v>484</v>
      </c>
      <c r="K264" s="4">
        <v>0</v>
      </c>
      <c r="L264" s="4">
        <v>494102</v>
      </c>
      <c r="M264" s="4">
        <v>1332138</v>
      </c>
      <c r="N264" s="4">
        <v>100000</v>
      </c>
      <c r="O264" s="48">
        <v>12.1</v>
      </c>
      <c r="P264" s="1">
        <f t="shared" si="82"/>
        <v>36236.275920488399</v>
      </c>
      <c r="Q264" s="3">
        <f t="shared" si="83"/>
        <v>36236.275920488399</v>
      </c>
      <c r="R264" s="3" t="str">
        <f t="shared" si="64"/>
        <v>NE</v>
      </c>
      <c r="S264" s="37">
        <f>O264*$N$279</f>
        <v>3825.6205954264351</v>
      </c>
      <c r="T264" s="37">
        <f>Q264+S264</f>
        <v>40061.896515914836</v>
      </c>
      <c r="U264" s="37">
        <f>IF(T264&lt;N264,T264,N264)</f>
        <v>40061.896515914836</v>
      </c>
      <c r="V264" s="37" t="str">
        <f>IF(U264&lt;N264,"NE","ANO")</f>
        <v>NE</v>
      </c>
      <c r="W264" s="37">
        <f>O264*$O$281</f>
        <v>119.92597169575912</v>
      </c>
      <c r="X264" s="37">
        <f>U264+W264</f>
        <v>40181.822487610596</v>
      </c>
      <c r="Y264" s="37">
        <f>IF(X264&lt;N264,X264,N264)</f>
        <v>40181.822487610596</v>
      </c>
      <c r="Z264" s="133"/>
      <c r="AA264" s="12"/>
      <c r="AB264" s="19"/>
    </row>
    <row r="265" spans="1:28" ht="51" customHeight="1" x14ac:dyDescent="0.2">
      <c r="A265" s="33">
        <v>83</v>
      </c>
      <c r="B265" s="2" t="s">
        <v>635</v>
      </c>
      <c r="C265" s="7">
        <v>24743054</v>
      </c>
      <c r="D265" s="2" t="s">
        <v>199</v>
      </c>
      <c r="E265" s="2" t="s">
        <v>200</v>
      </c>
      <c r="F265" s="2">
        <v>7877605</v>
      </c>
      <c r="G265" s="2" t="s">
        <v>208</v>
      </c>
      <c r="H265" s="7" t="s">
        <v>493</v>
      </c>
      <c r="I265" s="2" t="s">
        <v>60</v>
      </c>
      <c r="J265" s="5">
        <v>2</v>
      </c>
      <c r="K265" s="4">
        <v>70000</v>
      </c>
      <c r="L265" s="4">
        <v>1374200</v>
      </c>
      <c r="M265" s="4">
        <v>1603896</v>
      </c>
      <c r="N265" s="4">
        <v>200000</v>
      </c>
      <c r="O265" s="48">
        <v>0</v>
      </c>
      <c r="P265" s="1">
        <f t="shared" si="82"/>
        <v>0</v>
      </c>
      <c r="Q265" s="3">
        <f t="shared" si="83"/>
        <v>0</v>
      </c>
      <c r="R265" s="3" t="str">
        <f t="shared" si="64"/>
        <v>NE</v>
      </c>
      <c r="S265" s="37">
        <f>O265*$N$279</f>
        <v>0</v>
      </c>
      <c r="T265" s="37">
        <f>Q265+S265</f>
        <v>0</v>
      </c>
      <c r="U265" s="37">
        <f>IF(T265&lt;N265,T265,N265)</f>
        <v>0</v>
      </c>
      <c r="V265" s="37" t="str">
        <f>IF(U265&lt;N265,"NE","ANO")</f>
        <v>NE</v>
      </c>
      <c r="W265" s="37">
        <f>O265*$O$281</f>
        <v>0</v>
      </c>
      <c r="X265" s="37">
        <f>U265+W265</f>
        <v>0</v>
      </c>
      <c r="Y265" s="37">
        <f>IF(X265&lt;N265,X265,N265)</f>
        <v>0</v>
      </c>
      <c r="Z265" s="43">
        <f>U265</f>
        <v>0</v>
      </c>
      <c r="AA265" s="10"/>
      <c r="AB265" s="19"/>
    </row>
    <row r="266" spans="1:28" ht="26.25" customHeight="1" x14ac:dyDescent="0.2">
      <c r="A266" s="96"/>
      <c r="B266" s="97"/>
      <c r="C266" s="98"/>
      <c r="D266" s="97"/>
      <c r="E266" s="97"/>
      <c r="F266" s="99"/>
      <c r="G266" s="106"/>
      <c r="H266" s="99"/>
      <c r="I266" s="103"/>
      <c r="J266" s="46"/>
      <c r="K266" s="46"/>
      <c r="L266" s="46"/>
      <c r="M266" s="46"/>
      <c r="N266" s="57"/>
      <c r="O266" s="60"/>
      <c r="P266" s="3"/>
      <c r="Q266" s="3">
        <f>SUM(Q5:Q265)</f>
        <v>9653651.2060276847</v>
      </c>
      <c r="R266" s="3"/>
      <c r="S266" s="37"/>
      <c r="T266" s="37"/>
      <c r="U266" s="37"/>
      <c r="V266" s="37"/>
      <c r="W266" s="37"/>
      <c r="X266" s="39"/>
      <c r="Y266" s="100"/>
      <c r="Z266" s="101"/>
      <c r="AA266" s="94"/>
      <c r="AB266" s="12"/>
    </row>
    <row r="267" spans="1:28" x14ac:dyDescent="0.2">
      <c r="A267" s="96"/>
      <c r="B267" s="97"/>
      <c r="C267" s="98"/>
      <c r="D267" s="97"/>
      <c r="E267" s="97"/>
      <c r="F267" s="99"/>
      <c r="H267" s="99"/>
      <c r="P267" s="30"/>
      <c r="Q267" s="31"/>
      <c r="R267" s="34"/>
      <c r="S267" s="38"/>
      <c r="T267" s="38"/>
      <c r="U267" s="38"/>
      <c r="V267" s="38"/>
      <c r="W267" s="38"/>
      <c r="X267" s="38"/>
      <c r="Y267" s="100"/>
      <c r="Z267" s="101"/>
      <c r="AA267" s="105"/>
      <c r="AB267" s="32"/>
    </row>
    <row r="268" spans="1:28" ht="49.5" customHeight="1" x14ac:dyDescent="0.2">
      <c r="A268" s="96"/>
      <c r="B268" s="97"/>
      <c r="C268" s="98"/>
      <c r="D268" s="97"/>
      <c r="E268" s="97"/>
      <c r="F268" s="99"/>
      <c r="H268" s="99"/>
      <c r="P268" s="1"/>
      <c r="Q268" s="3"/>
      <c r="R268" s="35"/>
      <c r="S268" s="39"/>
      <c r="T268" s="39"/>
      <c r="U268" s="39"/>
      <c r="V268" s="39"/>
      <c r="W268" s="39"/>
      <c r="X268" s="39"/>
      <c r="Y268" s="100"/>
      <c r="Z268" s="101"/>
      <c r="AA268" s="95"/>
      <c r="AB268" s="19"/>
    </row>
    <row r="269" spans="1:28" ht="49.5" customHeight="1" x14ac:dyDescent="0.2">
      <c r="A269" s="96"/>
      <c r="B269" s="97"/>
      <c r="C269" s="98"/>
      <c r="D269" s="97"/>
      <c r="E269" s="97"/>
      <c r="F269" s="99"/>
      <c r="H269" s="99"/>
      <c r="P269" s="1"/>
      <c r="Q269" s="3"/>
      <c r="R269" s="35"/>
      <c r="S269" s="39"/>
      <c r="T269" s="39"/>
      <c r="U269" s="39"/>
      <c r="V269" s="39"/>
      <c r="W269" s="39"/>
      <c r="X269" s="39"/>
      <c r="Y269" s="100"/>
      <c r="Z269" s="101"/>
      <c r="AA269" s="95"/>
      <c r="AB269" s="19"/>
    </row>
    <row r="270" spans="1:28" x14ac:dyDescent="0.2">
      <c r="A270" s="96"/>
      <c r="B270" s="97"/>
      <c r="C270" s="98"/>
      <c r="D270" s="97"/>
      <c r="E270" s="97"/>
      <c r="F270" s="99"/>
      <c r="H270" s="99"/>
      <c r="P270" s="1"/>
      <c r="Q270" s="3"/>
      <c r="R270" s="35"/>
      <c r="S270" s="39"/>
      <c r="T270" s="39"/>
      <c r="U270" s="39"/>
      <c r="V270" s="39"/>
      <c r="W270" s="39"/>
      <c r="X270" s="39"/>
      <c r="Y270" s="100"/>
      <c r="Z270" s="101"/>
      <c r="AA270" s="95"/>
      <c r="AB270" s="19"/>
    </row>
    <row r="271" spans="1:28" x14ac:dyDescent="0.2">
      <c r="A271" s="96"/>
      <c r="B271" s="98"/>
      <c r="C271" s="98"/>
      <c r="D271" s="98"/>
      <c r="E271" s="97"/>
      <c r="F271" s="97"/>
      <c r="G271" s="97"/>
      <c r="H271" s="98"/>
      <c r="I271" s="104"/>
      <c r="J271" s="5"/>
      <c r="K271" s="4"/>
      <c r="L271" s="4"/>
      <c r="M271" s="4"/>
      <c r="N271" s="4"/>
      <c r="O271" s="48"/>
      <c r="P271" s="1"/>
      <c r="Q271" s="3"/>
      <c r="R271" s="35"/>
      <c r="S271" s="39"/>
      <c r="T271" s="39"/>
      <c r="U271" s="39"/>
      <c r="V271" s="39"/>
      <c r="W271" s="39"/>
      <c r="X271" s="39"/>
      <c r="Y271" s="100"/>
      <c r="Z271" s="101"/>
      <c r="AA271" s="94"/>
      <c r="AB271" s="19"/>
    </row>
    <row r="272" spans="1:28" ht="24" customHeight="1" x14ac:dyDescent="0.2">
      <c r="A272" s="99"/>
      <c r="B272" s="99"/>
      <c r="C272" s="99"/>
      <c r="D272" s="99"/>
      <c r="E272" s="99"/>
      <c r="F272" s="99"/>
      <c r="H272" s="99"/>
      <c r="Q272" s="3"/>
      <c r="R272" s="35"/>
      <c r="S272" s="39"/>
      <c r="T272" s="39"/>
      <c r="U272" s="39"/>
      <c r="V272" s="39"/>
      <c r="W272" s="39"/>
      <c r="X272" s="39"/>
      <c r="Y272" s="100"/>
      <c r="Z272" s="101"/>
      <c r="AA272" s="94"/>
      <c r="AB272" s="19"/>
    </row>
    <row r="273" spans="1:28" ht="24" customHeight="1" x14ac:dyDescent="0.2">
      <c r="A273" s="99"/>
      <c r="B273" s="99"/>
      <c r="C273" s="99"/>
      <c r="D273" s="99"/>
      <c r="E273" s="99"/>
      <c r="F273" s="99"/>
      <c r="H273" s="99"/>
      <c r="Q273" s="3"/>
      <c r="R273" s="35"/>
      <c r="S273" s="39"/>
      <c r="T273" s="39"/>
      <c r="U273" s="39"/>
      <c r="V273" s="39"/>
      <c r="W273" s="39"/>
      <c r="X273" s="39"/>
      <c r="Y273" s="100"/>
      <c r="Z273" s="101"/>
      <c r="AA273" s="94"/>
      <c r="AB273" s="19"/>
    </row>
    <row r="274" spans="1:28" ht="24" customHeight="1" x14ac:dyDescent="0.2">
      <c r="A274" s="99"/>
      <c r="B274" s="99"/>
      <c r="C274" s="99"/>
      <c r="D274" s="99"/>
      <c r="E274" s="99"/>
      <c r="F274" s="99"/>
      <c r="H274" s="99"/>
      <c r="Q274" s="3"/>
      <c r="R274" s="35"/>
      <c r="S274" s="39"/>
      <c r="T274" s="39"/>
      <c r="U274" s="39"/>
      <c r="V274" s="39"/>
      <c r="W274" s="39"/>
      <c r="X274" s="39"/>
      <c r="Y274" s="100"/>
      <c r="Z274" s="101"/>
      <c r="AA274" s="94"/>
      <c r="AB274" s="19"/>
    </row>
    <row r="275" spans="1:28" ht="24" customHeight="1" x14ac:dyDescent="0.2">
      <c r="A275" s="99"/>
      <c r="B275" s="99"/>
      <c r="C275" s="99"/>
      <c r="D275" s="99"/>
      <c r="E275" s="99"/>
      <c r="F275" s="99"/>
      <c r="H275" s="99"/>
      <c r="Q275" s="3"/>
      <c r="R275" s="35"/>
      <c r="S275" s="39"/>
      <c r="T275" s="39"/>
      <c r="U275" s="39"/>
      <c r="V275" s="39"/>
      <c r="W275" s="39"/>
      <c r="X275" s="39"/>
      <c r="Y275" s="100"/>
      <c r="Z275" s="101"/>
      <c r="AA275" s="94"/>
      <c r="AB275" s="19"/>
    </row>
    <row r="276" spans="1:28" ht="24" customHeight="1" x14ac:dyDescent="0.2">
      <c r="A276" s="99"/>
      <c r="B276" s="99"/>
      <c r="C276" s="99"/>
      <c r="D276" s="99"/>
      <c r="E276" s="99"/>
      <c r="F276" s="99"/>
      <c r="H276" s="99"/>
      <c r="Q276" s="3"/>
      <c r="R276" s="35"/>
      <c r="S276" s="39"/>
      <c r="T276" s="39"/>
      <c r="U276" s="39"/>
      <c r="V276" s="39"/>
      <c r="W276" s="39"/>
      <c r="X276" s="39"/>
      <c r="Y276" s="100"/>
      <c r="Z276" s="101"/>
      <c r="AA276" s="94"/>
      <c r="AB276" s="19"/>
    </row>
    <row r="277" spans="1:28" ht="24" customHeight="1" x14ac:dyDescent="0.2">
      <c r="A277" s="99"/>
      <c r="B277" s="99"/>
      <c r="C277" s="99"/>
      <c r="D277" s="99"/>
      <c r="E277" s="99"/>
      <c r="F277" s="99"/>
      <c r="H277" s="99"/>
      <c r="P277" s="36"/>
      <c r="Q277" s="3"/>
      <c r="R277" s="35"/>
      <c r="S277" s="39">
        <v>0</v>
      </c>
      <c r="T277" s="39">
        <f>SUBTOTAL(9,T5:T265)</f>
        <v>5203371.6117061935</v>
      </c>
      <c r="U277" s="39">
        <f>SUBTOTAL(9,U5:U265)</f>
        <v>5185102.5531518348</v>
      </c>
      <c r="V277" s="39"/>
      <c r="W277" s="39"/>
      <c r="X277" s="39"/>
      <c r="Y277" s="100"/>
      <c r="Z277" s="101"/>
      <c r="AA277" s="103"/>
      <c r="AB277" s="12"/>
    </row>
    <row r="278" spans="1:28" hidden="1" x14ac:dyDescent="0.2">
      <c r="N278" s="76">
        <f>SUBTOTAL(9,O5:O265)</f>
        <v>1712.4750000000004</v>
      </c>
      <c r="S278" s="41">
        <v>0</v>
      </c>
      <c r="T278" s="40">
        <f>T277-U277</f>
        <v>18269.05855435878</v>
      </c>
    </row>
    <row r="279" spans="1:28" hidden="1" x14ac:dyDescent="0.2">
      <c r="N279" s="74">
        <v>316.16699135755664</v>
      </c>
    </row>
    <row r="280" spans="1:28" hidden="1" x14ac:dyDescent="0.2">
      <c r="O280" s="75">
        <f>SUBTOTAL(9,O5:O265)</f>
        <v>1712.4750000000004</v>
      </c>
    </row>
    <row r="281" spans="1:28" hidden="1" x14ac:dyDescent="0.2">
      <c r="O281" s="75">
        <f>25023/2524.71</f>
        <v>9.9112373302280261</v>
      </c>
    </row>
  </sheetData>
  <autoFilter ref="A3:AB276">
    <filterColumn colId="1">
      <colorFilter dxfId="2"/>
    </filterColumn>
    <filterColumn colId="3" showButton="0"/>
  </autoFilter>
  <sortState ref="B5:F85">
    <sortCondition ref="B5"/>
  </sortState>
  <mergeCells count="56">
    <mergeCell ref="Z237:Z239"/>
    <mergeCell ref="Z257:Z258"/>
    <mergeCell ref="Z260:Z261"/>
    <mergeCell ref="Z263:Z264"/>
    <mergeCell ref="Z208:Z209"/>
    <mergeCell ref="Z210:Z215"/>
    <mergeCell ref="Z218:Z221"/>
    <mergeCell ref="Z222:Z223"/>
    <mergeCell ref="Z226:Z228"/>
    <mergeCell ref="Z163:Z164"/>
    <mergeCell ref="Z183:Z185"/>
    <mergeCell ref="Z196:Z197"/>
    <mergeCell ref="Z198:Z201"/>
    <mergeCell ref="Z202:Z207"/>
    <mergeCell ref="Z99:Z101"/>
    <mergeCell ref="Z104:Z105"/>
    <mergeCell ref="Z115:Z119"/>
    <mergeCell ref="Z147:Z150"/>
    <mergeCell ref="Z153:Z154"/>
    <mergeCell ref="Z46:Z47"/>
    <mergeCell ref="Z54:Z56"/>
    <mergeCell ref="Z58:Z61"/>
    <mergeCell ref="Z63:Z64"/>
    <mergeCell ref="Z80:Z82"/>
    <mergeCell ref="Z24:Z25"/>
    <mergeCell ref="Z26:Z27"/>
    <mergeCell ref="Z28:Z31"/>
    <mergeCell ref="Z41:Z42"/>
    <mergeCell ref="Z43:Z44"/>
    <mergeCell ref="Z8:Z9"/>
    <mergeCell ref="Z10:Z11"/>
    <mergeCell ref="Z16:Z17"/>
    <mergeCell ref="Z18:Z19"/>
    <mergeCell ref="Z20:Z21"/>
    <mergeCell ref="O3:O4"/>
    <mergeCell ref="A1:I1"/>
    <mergeCell ref="A2:A4"/>
    <mergeCell ref="B2:E2"/>
    <mergeCell ref="B3:B4"/>
    <mergeCell ref="C3:C4"/>
    <mergeCell ref="D3:E3"/>
    <mergeCell ref="H3:H4"/>
    <mergeCell ref="I3:I4"/>
    <mergeCell ref="F3:F4"/>
    <mergeCell ref="G3:G4"/>
    <mergeCell ref="J3:J4"/>
    <mergeCell ref="K3:K4"/>
    <mergeCell ref="L3:L4"/>
    <mergeCell ref="M3:M4"/>
    <mergeCell ref="N3:N4"/>
    <mergeCell ref="Z3:Z4"/>
    <mergeCell ref="AA3:AA4"/>
    <mergeCell ref="P3:P4"/>
    <mergeCell ref="Q3:Q4"/>
    <mergeCell ref="AB3:AB4"/>
    <mergeCell ref="Y3:Y4"/>
  </mergeCells>
  <conditionalFormatting sqref="U1:X1 U3:X1048576">
    <cfRule type="cellIs" dxfId="1" priority="2" operator="greaterThan">
      <formula>300000</formula>
    </cfRule>
    <cfRule type="cellIs" dxfId="0" priority="3" operator="lessThan">
      <formula>30000</formula>
    </cfRule>
  </conditionalFormatting>
  <pageMargins left="0.70866141732283472" right="0.70866141732283472" top="0.78740157480314965" bottom="0.78740157480314965" header="0.31496062992125984" footer="0.31496062992125984"/>
  <pageSetup paperSize="9" scale="84" fitToHeight="0" orientation="landscape" copies="19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rada</vt:lpstr>
      <vt:lpstr>rada!Názvy_tisku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Hilas Vladimír</cp:lastModifiedBy>
  <cp:lastPrinted>2016-01-27T12:04:53Z</cp:lastPrinted>
  <dcterms:created xsi:type="dcterms:W3CDTF">1997-01-24T11:07:25Z</dcterms:created>
  <dcterms:modified xsi:type="dcterms:W3CDTF">2016-02-17T14:19:11Z</dcterms:modified>
</cp:coreProperties>
</file>