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0"/>
  </bookViews>
  <sheets>
    <sheet name="Navigace" sheetId="1" r:id="rId1"/>
    <sheet name="Dotace ÚK" sheetId="2" r:id="rId2"/>
    <sheet name="Dotace EU" sheetId="3" r:id="rId3"/>
    <sheet name="Dotace SR" sheetId="4" r:id="rId4"/>
    <sheet name="PO" sheetId="5" r:id="rId5"/>
  </sheets>
  <externalReferences>
    <externalReference r:id="rId8"/>
    <externalReference r:id="rId9"/>
  </externalReferences>
  <definedNames>
    <definedName name="_xlnm.Print_Area" localSheetId="2">'Dotace EU'!$A$1:$F$5</definedName>
    <definedName name="_xlnm.Print_Area" localSheetId="4">'PO'!$A$1:$F$5</definedName>
    <definedName name="SEZNAM" localSheetId="0">'[2]seznam'!$A$1:$A$17</definedName>
    <definedName name="SEZNAM">'[1]seznam'!$A$1:$A$17</definedName>
    <definedName name="ZPĚT_NA_NAVIGACI">'Dotace SR'!$F$1</definedName>
  </definedNames>
  <calcPr fullCalcOnLoad="1"/>
</workbook>
</file>

<file path=xl/sharedStrings.xml><?xml version="1.0" encoding="utf-8"?>
<sst xmlns="http://schemas.openxmlformats.org/spreadsheetml/2006/main" count="118" uniqueCount="94">
  <si>
    <t>Zjišťované nedostatky</t>
  </si>
  <si>
    <t>Počet provedených kontrol</t>
  </si>
  <si>
    <t>Předmět kontroly</t>
  </si>
  <si>
    <t>Příjemci dotací poskytnutých z vyhlášených programů Ústeckého kraje</t>
  </si>
  <si>
    <t>Dotace EU</t>
  </si>
  <si>
    <t>Příjemci dotací poskytnutých v rámci programů EU se spoluúčastí Ústeckého kraje</t>
  </si>
  <si>
    <t>PO</t>
  </si>
  <si>
    <t>Příspěvkové organizace Ústeckého kraje</t>
  </si>
  <si>
    <t>Dotace ÚK</t>
  </si>
  <si>
    <t>ZPĚT NA NAVIGACI</t>
  </si>
  <si>
    <t>Dotace SR</t>
  </si>
  <si>
    <t>Objem kontrolovaných veřej. prostředků   (tis. Kč)</t>
  </si>
  <si>
    <t>Státní příspěvek pro zřizovatele zařízení pro děti vyžadující okamžitou pomoc</t>
  </si>
  <si>
    <t>Účelová neinvestiční dotace obcím prostřednictvím krajů z rozpočtu MV-GŘ HZS ČR na výdaje jednotek sborů dobrovolných hasičů obcí Č.j. MV-23140-2/PO-IZS-2017 a Č.j. MV-23140-21/PO-IZS-2017</t>
  </si>
  <si>
    <t>Kontrola čerpání dotací v rámci dotačního programu na výměnu zastaralých zdrojů tepla na pevná paliva (kotlíková dotace)</t>
  </si>
  <si>
    <t>Kontrola hospodaření s dotací na přímé neinvestiční náklady</t>
  </si>
  <si>
    <t xml:space="preserve">Kontrolami u PO bylo v největší míře zjišťováno nedodržování povinností stanovených zákonem č. 320/2001 Sb. a postupů řídící kontroly dle ustanovení jeho prováděcí vyhlášky č.  416/2004 Sb. (výdajové operace byly uskutečňovány před schválením příkazce operace či hlavní účetní, řídící kontrola u vydaných faktur neprobíhala v souladu s vyhláškou, nepřípustné slučování funkce příkazce operace a správce rozpočtu), dále ustanovení zákona č. 563/1991 Sb., o účetnictví, jeho prováděcí vyhlášky č. 410/2009 Sb. a ČUS č. 701 - 710 (různorodost účetních metod, nesprávné oceňování, evidence a účtování majetku, časové rozlišení, náležitosti účetních dokladů, správnost účtování, nedostatky v procesu inventarizace a nesrovnalosti v oblasti cestovních náhrad), rozpočtových pravidel  (hospodaření s fondy) a v neposlední řadě nerespektování pokynů zřizovatele (oblast odpisů, zadávání zakázek a vyřazování majetku). </t>
  </si>
  <si>
    <t>Program na záchranu a obnovu kulturních památek Ústeckého kraje pro rok 2017</t>
  </si>
  <si>
    <t>Fond vodního hospodářství Ústeckého kraje</t>
  </si>
  <si>
    <t>Kontroly hospodaření příspěvkové organizace kraje za období 2017</t>
  </si>
  <si>
    <t>Kontrola odstranění nedostatků zjištěných veřejnosprávní kontrolou</t>
  </si>
  <si>
    <t>Udržitelnost projektů GG OP VK</t>
  </si>
  <si>
    <t>Veřejnosprávní kontroly na místě - 2019</t>
  </si>
  <si>
    <t>Drobné nedostatky - vnitřní předpis, likvidace majetku, inventarizace.</t>
  </si>
  <si>
    <t>Příjemci dotací poskytnutých ze státního rozpočtu (průtokové dotace)</t>
  </si>
  <si>
    <t>Kontrola udržitelnosti projektů OP VK GG.</t>
  </si>
  <si>
    <t>Objem zjištěného porušení rozpočtové kázně              (tis.Kč)</t>
  </si>
  <si>
    <t>Objem zjištěných nedostatků                     (tis. Kč)</t>
  </si>
  <si>
    <t>Program na záchranu a obnovu drobných památek a architektury dotvářející kulturní krajinu Ústeckého kraje rok 2018</t>
  </si>
  <si>
    <t>Hotová obnova neodpovídá závaznému stanovisku, vydanému orgánem státní památkové péče.</t>
  </si>
  <si>
    <t>Program na záchranu a obnovu kulturních památek Ústeckého kraje pro rok 2018</t>
  </si>
  <si>
    <t>Program podpory aktivit stálých profesionálních divadelních souborů a hudebních těles působících na území Ústeckého kraje na rok 2018</t>
  </si>
  <si>
    <t>Zajištění výkonu regionálních funkcí knihoven v Ústeckém kraji 2018</t>
  </si>
  <si>
    <t>Program obnovy venkova Ústeckého kraje 2018</t>
  </si>
  <si>
    <t>Inovační vouchery 2018</t>
  </si>
  <si>
    <t>Mimoškolní výchova žáků zaměřená na jejich všestranný rozvoj PAŽIT_2018</t>
  </si>
  <si>
    <t>Příspěvek na dojíždění pro žáky středních škol ve školním roce 2017/2018</t>
  </si>
  <si>
    <t>Stipendium pro žáky středních škol ve vybraných oborech vzdělávání ve školním roce 2017/2018</t>
  </si>
  <si>
    <t>Fond Ústeckého kraje 2017</t>
  </si>
  <si>
    <t xml:space="preserve">Kontrolovaný subjekt nedoložil doklady, které po něm kontrolující skupina požadovala, dále byly doloženy doklady, které se týkaly jiného projektu, proto mu byla vyměřena vratka. Jednalo se o uspořádání festivalu krajinného umění. Příjemce se po doručení protokolu o ukončení kontroly neodvolal a vratnou část dotace stále nezaplatil. Složka byla předána na ekonomický odbor k vymáhání. </t>
  </si>
  <si>
    <t>Fond Ústeckého kraje 2016</t>
  </si>
  <si>
    <t>Fond Ústeckého kraje 2018</t>
  </si>
  <si>
    <t>Podpora sociálních služeb v Ústeckém kraji 2016</t>
  </si>
  <si>
    <t>Podpora sociálních služeb v Ústeckém kraji 2015</t>
  </si>
  <si>
    <t>Podpora vybraných sociálních služeb v Ústeckém kraji 2017</t>
  </si>
  <si>
    <t>Podpora Ústeckého kraje v oblasti prorodinných aktivit 2017</t>
  </si>
  <si>
    <t>Podpora Ústeckého kraje v oblasti prorodinných aktivit 2016</t>
  </si>
  <si>
    <t>Podpora Ústeckého kraje na sociální služby protidrogové politiky 2018</t>
  </si>
  <si>
    <t>Program podpory rozvoje zemědělství a venkovských oblastí Ústeckého kraje v roce 2018</t>
  </si>
  <si>
    <t>Program pro rozvoj eko-agro oblastí v Ústeckém kraji,  oblast podpory obnovy krajiny a biodiverzity v roce 2018</t>
  </si>
  <si>
    <t>Program na podporu záchranných stanic na území Ústeckého kraje 2018</t>
  </si>
  <si>
    <t>Program pro rozvoj eko-agro oblastí v Ústeckém kraji, oblast podpory rozvoje EVVO v roce 2018</t>
  </si>
  <si>
    <t>Program pro rozvoj eko-agro oblastí v Ústeckém kraji, oblast podpory rybářství a rybníkářství v roce 2018</t>
  </si>
  <si>
    <t>Program pro rozvoj eko-agro oblastí v Ústeckém kraji, oblast podpory včelařství v roce 2018</t>
  </si>
  <si>
    <t>Podpora lékařských a zdravotnických vzdělávacích akcí - 2018</t>
  </si>
  <si>
    <t>Podpora aktivit zaměřených na zlepšení zdravotního stavu obyvatel - 2018</t>
  </si>
  <si>
    <t xml:space="preserve">Příjemce nevedl dotaci a část nákladů dotace za jednotlivé sociální služby v účetnictví odděleně. </t>
  </si>
  <si>
    <t>Program pro podporu odpadového hospodářství obcí v Ústeckém kraji na období 2017 - 2025</t>
  </si>
  <si>
    <t xml:space="preserve">Skutečně uhrazená cena díla nebyla zveřejněna na profilu zadavatele. Náklady nevznikly v době realizace projektu. </t>
  </si>
  <si>
    <t>Program 2018 na podporu nové techniky, výstavby požárních zbrojnic pro jednotky SDH a podporu spolků a veřejně prospěšných organizací působících na poli požární ochrany, ochrany obyvatelstva a ostatních složek IZS dle zákona č. 239/2000 Sb., o integrovaném záchranném systému a o změně některých zákonů, ve znění pozdějších předpisů, z rozpočtu Ústeckého kraje</t>
  </si>
  <si>
    <t>Porušení smluvních podmínek - překročen závazný ukazatel (neuznatelné náklady).</t>
  </si>
  <si>
    <t>Na profilu zadavatele uveřejněna smlouva z VZ po stanoveném termínu.</t>
  </si>
  <si>
    <t>Podpora vybraných služeb zdravotní péče 2017</t>
  </si>
  <si>
    <t>Podpora vybraných služeb zdravotní péče 2018</t>
  </si>
  <si>
    <t>Úhrada neuznatelného nákladu, nesouvisel s projektem.</t>
  </si>
  <si>
    <t>Podpora aktivit zaměřených na zlepšení zdravotního stavu obyvatel Ústeckého kraje 2017</t>
  </si>
  <si>
    <t>Podpora lékařských a vzdělávacích akcí 2017</t>
  </si>
  <si>
    <t>Podpora zvýšení komfortu pacientů při poskytování následné a dlouhodobé lůžkové péče 2017</t>
  </si>
  <si>
    <t>Zajištění lékařské pohotovostní služby 2017</t>
  </si>
  <si>
    <t>Zajištění lékařské pohotovostní služby 2018</t>
  </si>
  <si>
    <t>Koncepce financování sportů s širokou mládežnickou základnou v Ústeckém kraji 2017</t>
  </si>
  <si>
    <t>Úhrada neuznatelného nákladu a úhrada nákladu projektu po termínu realizace projektu.</t>
  </si>
  <si>
    <t>Neuznatelné náklady, nesouvisely s projektem.</t>
  </si>
  <si>
    <t>Náklady projektu uhrazeny po termínu realizace projektu.</t>
  </si>
  <si>
    <t>Individuální účelová dotace poskytnutá na realizaci projektu "Krajský slet 2018 - 100 let České republiky"</t>
  </si>
  <si>
    <t>Neuznatelné náklady projektu, vznikly mimo dobu realizace projektu</t>
  </si>
  <si>
    <t>Fond Ústeckého kraje - individuální dotace 2017 (KH)</t>
  </si>
  <si>
    <t>Fond Ústeckého kraje - individuální dotace 2018 (KH)</t>
  </si>
  <si>
    <t>Program podpory regionální kulturní činnosti na rok 2018</t>
  </si>
  <si>
    <t>Program Dobrá střední škola v Ústeckém kraji 2017/2018 – nezřizována Ústeckým krajem</t>
  </si>
  <si>
    <t>Podpora sociálních služeb v rámci projektu POSOSUK 2 - 2018</t>
  </si>
  <si>
    <t>Dotační program  Podpora vybraných sociálních služeb v Ústeckém kraji 2018</t>
  </si>
  <si>
    <t>Dotační program Podpora Ústeckého kraje v oblasti prorodinných aktivit 2018</t>
  </si>
  <si>
    <t>Dotační program Podpora Ústeckého kraje na sociální služby  2018 - malý dotační program</t>
  </si>
  <si>
    <t>Dotační program Podpora sociálních služeb v Ústeckém kraji 2018</t>
  </si>
  <si>
    <t>Dotační program Podpora začínajících podnikatelů v Ústeckém kraji pro rok 2018</t>
  </si>
  <si>
    <t>Dotační program Podpora začínajících podnikatelů v Ústeckém kraji pro rok 2017</t>
  </si>
  <si>
    <t>Dotační program  Sport 2018</t>
  </si>
  <si>
    <t>Dotační program Podpora mládeže 2018</t>
  </si>
  <si>
    <t>Dotační program Prevence rizikového chování v Ústeckém kraji v roce 2018</t>
  </si>
  <si>
    <t>Dotační program Volný čas 2018</t>
  </si>
  <si>
    <t>Překročení závazného finančního ukazatele - kontrolovaná osoba částku vrátila na účet poskytovatele.</t>
  </si>
  <si>
    <t>Neuznatelné náklady projektu, nevznikly v době realizace projektu.</t>
  </si>
  <si>
    <t xml:space="preserve">Příjemce nevedl dotaci a část nákladů dotace za jednotlivé sociální služby v účetnictví odděleně. Úhrady neuznatelných nákladů, nevznikly v době realizace projektu.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</si>
</sst>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Kč-405]_-;\-* #,##0.00\ [$Kč-405]_-;_-* &quot;-&quot;??\ [$Kč-405]_-;_-@_-"/>
    <numFmt numFmtId="165" formatCode="[$-405]d\.\ mmmm\ yyyy"/>
    <numFmt numFmtId="166" formatCode="#,##0.000"/>
    <numFmt numFmtId="167" formatCode="#,##0.0"/>
    <numFmt numFmtId="168" formatCode="0.000"/>
    <numFmt numFmtId="169" formatCode="0.0000"/>
    <numFmt numFmtId="170" formatCode="0.0"/>
    <numFmt numFmtId="171" formatCode="#,##0.0000"/>
    <numFmt numFmtId="172" formatCode="#,##0.00000"/>
    <numFmt numFmtId="173" formatCode="_-* #,##0.0\ _K_č_-;\-* #,##0.0\ _K_č_-;_-* &quot;-&quot;??\ _K_č_-;_-@_-"/>
    <numFmt numFmtId="174" formatCode="_-* #,##0\ _K_č_-;\-* #,##0\ _K_č_-;_-* &quot;-&quot;??\ _K_č_-;_-@_-"/>
    <numFmt numFmtId="175" formatCode="_-* #,##0.000\ _K_č_-;\-* #,##0.000\ _K_č_-;_-* &quot;-&quot;??\ _K_č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Arial"/>
      <family val="2"/>
    </font>
    <font>
      <sz val="14"/>
      <color indexed="8"/>
      <name val="Arial"/>
      <family val="2"/>
    </font>
    <font>
      <b/>
      <sz val="16"/>
      <color indexed="8"/>
      <name val="Calibri"/>
      <family val="2"/>
    </font>
    <font>
      <b/>
      <u val="single"/>
      <sz val="11"/>
      <color indexed="30"/>
      <name val="Arial"/>
      <family val="2"/>
    </font>
    <font>
      <b/>
      <sz val="11"/>
      <color indexed="12"/>
      <name val="Arial"/>
      <family val="2"/>
    </font>
    <font>
      <b/>
      <sz val="11"/>
      <color indexed="30"/>
      <name val="Arial"/>
      <family val="2"/>
    </font>
    <font>
      <b/>
      <sz val="12"/>
      <color indexed="30"/>
      <name val="Arial"/>
      <family val="2"/>
    </font>
    <font>
      <b/>
      <sz val="10"/>
      <color indexed="30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</font>
    <font>
      <b/>
      <u val="single"/>
      <sz val="11"/>
      <color rgb="FF0070C0"/>
      <name val="Arial"/>
      <family val="2"/>
    </font>
    <font>
      <b/>
      <sz val="11"/>
      <color theme="10"/>
      <name val="Arial"/>
      <family val="2"/>
    </font>
    <font>
      <b/>
      <sz val="11"/>
      <color rgb="FF0070C0"/>
      <name val="Arial"/>
      <family val="2"/>
    </font>
    <font>
      <b/>
      <sz val="12"/>
      <color rgb="FF0070C0"/>
      <name val="Arial"/>
      <family val="2"/>
    </font>
    <font>
      <sz val="10"/>
      <color theme="1"/>
      <name val="Arial"/>
      <family val="2"/>
    </font>
    <font>
      <b/>
      <sz val="10"/>
      <color rgb="FF0070C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justify" vertical="justify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34" borderId="0" xfId="36" applyFont="1" applyFill="1" applyAlignment="1">
      <alignment horizontal="center" vertical="center"/>
    </xf>
    <xf numFmtId="0" fontId="58" fillId="34" borderId="0" xfId="36" applyFont="1" applyFill="1" applyAlignment="1">
      <alignment horizontal="center" vertical="center"/>
    </xf>
    <xf numFmtId="0" fontId="59" fillId="0" borderId="0" xfId="36" applyFont="1" applyAlignment="1">
      <alignment/>
    </xf>
    <xf numFmtId="166" fontId="3" fillId="0" borderId="13" xfId="0" applyNumberFormat="1" applyFont="1" applyBorder="1" applyAlignment="1">
      <alignment horizontal="right" vertical="center"/>
    </xf>
    <xf numFmtId="0" fontId="3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166" fontId="3" fillId="0" borderId="14" xfId="0" applyNumberFormat="1" applyFont="1" applyBorder="1" applyAlignment="1">
      <alignment horizontal="right" vertical="center"/>
    </xf>
    <xf numFmtId="166" fontId="3" fillId="0" borderId="16" xfId="0" applyNumberFormat="1" applyFont="1" applyBorder="1" applyAlignment="1">
      <alignment horizontal="right" vertical="center"/>
    </xf>
    <xf numFmtId="166" fontId="0" fillId="0" borderId="0" xfId="0" applyNumberFormat="1" applyAlignment="1">
      <alignment/>
    </xf>
    <xf numFmtId="0" fontId="3" fillId="0" borderId="16" xfId="0" applyNumberFormat="1" applyFont="1" applyBorder="1" applyAlignment="1">
      <alignment horizontal="center" vertical="center"/>
    </xf>
    <xf numFmtId="0" fontId="5" fillId="0" borderId="17" xfId="0" applyFont="1" applyFill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60" fillId="0" borderId="17" xfId="0" applyFont="1" applyBorder="1" applyAlignment="1">
      <alignment horizontal="justify" vertical="center" wrapText="1"/>
    </xf>
    <xf numFmtId="0" fontId="61" fillId="34" borderId="0" xfId="36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166" fontId="4" fillId="0" borderId="16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justify" vertical="center" wrapText="1"/>
    </xf>
    <xf numFmtId="166" fontId="4" fillId="0" borderId="18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justify" vertical="center" wrapText="1"/>
    </xf>
    <xf numFmtId="168" fontId="3" fillId="0" borderId="14" xfId="0" applyNumberFormat="1" applyFont="1" applyBorder="1" applyAlignment="1">
      <alignment horizontal="right" vertical="center"/>
    </xf>
    <xf numFmtId="168" fontId="3" fillId="0" borderId="16" xfId="0" applyNumberFormat="1" applyFont="1" applyBorder="1" applyAlignment="1">
      <alignment horizontal="right" vertical="center"/>
    </xf>
    <xf numFmtId="166" fontId="4" fillId="0" borderId="13" xfId="0" applyNumberFormat="1" applyFont="1" applyFill="1" applyBorder="1" applyAlignment="1">
      <alignment horizontal="right" vertical="center"/>
    </xf>
    <xf numFmtId="0" fontId="60" fillId="0" borderId="17" xfId="0" applyFont="1" applyFill="1" applyBorder="1" applyAlignment="1">
      <alignment vertical="center" wrapText="1"/>
    </xf>
    <xf numFmtId="166" fontId="54" fillId="35" borderId="13" xfId="0" applyNumberFormat="1" applyFont="1" applyFill="1" applyBorder="1" applyAlignment="1">
      <alignment vertical="center"/>
    </xf>
    <xf numFmtId="166" fontId="4" fillId="0" borderId="20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justify" vertical="center" wrapText="1"/>
    </xf>
    <xf numFmtId="166" fontId="54" fillId="0" borderId="22" xfId="0" applyNumberFormat="1" applyFont="1" applyBorder="1" applyAlignment="1">
      <alignment horizontal="right" vertical="center"/>
    </xf>
    <xf numFmtId="166" fontId="54" fillId="0" borderId="13" xfId="0" applyNumberFormat="1" applyFont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166" fontId="4" fillId="0" borderId="13" xfId="0" applyNumberFormat="1" applyFont="1" applyFill="1" applyBorder="1" applyAlignment="1">
      <alignment horizontal="right" vertical="center" wrapText="1"/>
    </xf>
    <xf numFmtId="166" fontId="4" fillId="0" borderId="13" xfId="0" applyNumberFormat="1" applyFont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75" fontId="4" fillId="0" borderId="18" xfId="34" applyNumberFormat="1" applyFont="1" applyFill="1" applyBorder="1" applyAlignment="1">
      <alignment horizontal="right" vertical="center" wrapText="1"/>
    </xf>
    <xf numFmtId="168" fontId="4" fillId="0" borderId="18" xfId="34" applyNumberFormat="1" applyFont="1" applyFill="1" applyBorder="1" applyAlignment="1">
      <alignment horizontal="right" vertical="center" wrapText="1"/>
    </xf>
    <xf numFmtId="0" fontId="54" fillId="0" borderId="13" xfId="0" applyFont="1" applyBorder="1" applyAlignment="1">
      <alignment horizontal="center" vertical="center" wrapText="1"/>
    </xf>
    <xf numFmtId="166" fontId="54" fillId="0" borderId="16" xfId="0" applyNumberFormat="1" applyFont="1" applyBorder="1" applyAlignment="1">
      <alignment horizontal="right" vertical="center"/>
    </xf>
    <xf numFmtId="166" fontId="54" fillId="0" borderId="13" xfId="0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 horizontal="justify" vertical="center"/>
    </xf>
    <xf numFmtId="168" fontId="54" fillId="0" borderId="13" xfId="0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 horizontal="left" vertical="center" wrapText="1"/>
    </xf>
    <xf numFmtId="0" fontId="54" fillId="0" borderId="22" xfId="0" applyFont="1" applyBorder="1" applyAlignment="1">
      <alignment horizontal="center" vertical="center" wrapText="1"/>
    </xf>
    <xf numFmtId="166" fontId="4" fillId="0" borderId="22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54" fillId="0" borderId="24" xfId="0" applyFont="1" applyBorder="1" applyAlignment="1">
      <alignment horizontal="left" vertical="center" wrapText="1"/>
    </xf>
    <xf numFmtId="0" fontId="54" fillId="0" borderId="25" xfId="0" applyFont="1" applyBorder="1" applyAlignment="1">
      <alignment horizontal="left" vertical="center" wrapText="1"/>
    </xf>
    <xf numFmtId="0" fontId="54" fillId="0" borderId="26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justify" vertical="center" wrapText="1"/>
    </xf>
    <xf numFmtId="0" fontId="3" fillId="0" borderId="26" xfId="0" applyFont="1" applyBorder="1" applyAlignment="1">
      <alignment horizontal="justify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justify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1" fontId="54" fillId="0" borderId="14" xfId="0" applyNumberFormat="1" applyFont="1" applyBorder="1" applyAlignment="1">
      <alignment horizontal="center" vertical="center"/>
    </xf>
    <xf numFmtId="166" fontId="54" fillId="0" borderId="14" xfId="0" applyNumberFormat="1" applyFont="1" applyBorder="1" applyAlignment="1">
      <alignment horizontal="right" vertical="center"/>
    </xf>
    <xf numFmtId="0" fontId="54" fillId="0" borderId="15" xfId="0" applyFont="1" applyBorder="1" applyAlignment="1">
      <alignment/>
    </xf>
    <xf numFmtId="1" fontId="54" fillId="0" borderId="13" xfId="0" applyNumberFormat="1" applyFont="1" applyBorder="1" applyAlignment="1">
      <alignment horizontal="center" vertical="center"/>
    </xf>
    <xf numFmtId="1" fontId="54" fillId="0" borderId="22" xfId="0" applyNumberFormat="1" applyFont="1" applyBorder="1" applyAlignment="1">
      <alignment horizontal="center" vertical="center"/>
    </xf>
    <xf numFmtId="0" fontId="54" fillId="0" borderId="23" xfId="0" applyFont="1" applyBorder="1" applyAlignment="1">
      <alignment/>
    </xf>
    <xf numFmtId="0" fontId="54" fillId="0" borderId="0" xfId="0" applyFont="1" applyAlignment="1">
      <alignment horizontal="justify" vertical="justify" wrapText="1"/>
    </xf>
    <xf numFmtId="0" fontId="54" fillId="0" borderId="29" xfId="0" applyFont="1" applyBorder="1" applyAlignment="1">
      <alignment horizontal="left" vertical="center" wrapText="1"/>
    </xf>
    <xf numFmtId="166" fontId="4" fillId="0" borderId="20" xfId="0" applyNumberFormat="1" applyFont="1" applyFill="1" applyBorder="1" applyAlignment="1">
      <alignment horizontal="right" vertical="center" wrapText="1"/>
    </xf>
    <xf numFmtId="168" fontId="54" fillId="0" borderId="20" xfId="0" applyNumberFormat="1" applyFont="1" applyBorder="1" applyAlignment="1">
      <alignment horizontal="right" vertical="center" wrapText="1"/>
    </xf>
    <xf numFmtId="0" fontId="60" fillId="0" borderId="21" xfId="0" applyFont="1" applyFill="1" applyBorder="1" applyAlignment="1">
      <alignment vertical="center" wrapText="1"/>
    </xf>
    <xf numFmtId="0" fontId="54" fillId="0" borderId="0" xfId="0" applyFont="1" applyAlignment="1">
      <alignment vertical="center"/>
    </xf>
    <xf numFmtId="0" fontId="5" fillId="0" borderId="21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54" fillId="0" borderId="20" xfId="0" applyFont="1" applyBorder="1" applyAlignment="1">
      <alignment horizontal="center" vertical="center" wrapText="1"/>
    </xf>
    <xf numFmtId="166" fontId="54" fillId="0" borderId="20" xfId="0" applyNumberFormat="1" applyFont="1" applyBorder="1" applyAlignment="1">
      <alignment horizontal="right" vertical="center" wrapText="1"/>
    </xf>
    <xf numFmtId="166" fontId="3" fillId="0" borderId="20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justify" vertical="center" wrapText="1"/>
    </xf>
    <xf numFmtId="0" fontId="3" fillId="0" borderId="13" xfId="0" applyNumberFormat="1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25" xfId="0" applyFont="1" applyBorder="1" applyAlignment="1">
      <alignment horizontal="left" vertical="center"/>
    </xf>
    <xf numFmtId="0" fontId="54" fillId="0" borderId="29" xfId="0" applyFont="1" applyBorder="1" applyAlignment="1">
      <alignment horizontal="left" vertical="center"/>
    </xf>
    <xf numFmtId="0" fontId="5" fillId="0" borderId="17" xfId="0" applyFont="1" applyBorder="1" applyAlignment="1">
      <alignment vertical="center" wrapText="1"/>
    </xf>
    <xf numFmtId="0" fontId="60" fillId="0" borderId="23" xfId="0" applyFont="1" applyBorder="1" applyAlignment="1">
      <alignment vertical="center"/>
    </xf>
    <xf numFmtId="0" fontId="3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54" fillId="0" borderId="17" xfId="0" applyFont="1" applyBorder="1" applyAlignment="1">
      <alignment/>
    </xf>
    <xf numFmtId="0" fontId="2" fillId="0" borderId="17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justify" vertical="justify" wrapText="1"/>
    </xf>
    <xf numFmtId="0" fontId="54" fillId="0" borderId="17" xfId="0" applyFont="1" applyFill="1" applyBorder="1" applyAlignment="1">
      <alignment horizontal="justify" vertical="justify" wrapText="1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123825</xdr:colOff>
      <xdr:row>6</xdr:row>
      <xdr:rowOff>66675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952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r-ustecky.cz/Documents%20and%20Settings/johnova.i/Local%20Settings/Temporary%20Internet%20Files/Content.IE5/M7NE1T14/SV/Tabulka%20vyhodnocen&#237;%20v&#253;sledk&#367;%20kontroln&#237;%20&#269;innosti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le\Kon\Documents%20and%20Settings\johnova.i\Local%20Settings\Temporary%20Internet%20Files\Content.IE5\M7NE1T14\SV\Tabulka%20vyhodnocen&#237;%20v&#253;sledk&#367;%20kontroln&#237;%20&#269;innost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odbor"/>
      <sheetName val="veřejnospr. kontroly na místě"/>
      <sheetName val="kontr. přenes. působ. obce"/>
      <sheetName val="kontr. dle zvl. zákonů"/>
    </sheetNames>
    <sheetDataSet>
      <sheetData sheetId="0">
        <row r="1">
          <cell r="A1" t="str">
            <v>VYBRAT OBLAST</v>
          </cell>
        </row>
        <row r="2">
          <cell r="A2" t="str">
            <v>školství</v>
          </cell>
        </row>
        <row r="3">
          <cell r="A3" t="str">
            <v>krizové řízení</v>
          </cell>
        </row>
        <row r="4">
          <cell r="A4" t="str">
            <v>kultura</v>
          </cell>
        </row>
        <row r="5">
          <cell r="A5" t="str">
            <v>zemědělství</v>
          </cell>
        </row>
        <row r="6">
          <cell r="A6" t="str">
            <v>zdravotnictví</v>
          </cell>
        </row>
        <row r="7">
          <cell r="A7" t="str">
            <v>průmysl  a obchod</v>
          </cell>
        </row>
        <row r="8">
          <cell r="A8" t="str">
            <v>obchod</v>
          </cell>
        </row>
        <row r="9">
          <cell r="A9" t="str">
            <v>finance</v>
          </cell>
        </row>
        <row r="10">
          <cell r="A10" t="str">
            <v>doprava</v>
          </cell>
        </row>
        <row r="11">
          <cell r="A11" t="str">
            <v>práce a sos. věci</v>
          </cell>
        </row>
        <row r="12">
          <cell r="A12" t="str">
            <v>životní prostředí</v>
          </cell>
        </row>
        <row r="13">
          <cell r="A13" t="str">
            <v>místní rozvoj</v>
          </cell>
        </row>
        <row r="14">
          <cell r="A14" t="str">
            <v>vnitro</v>
          </cell>
        </row>
        <row r="15">
          <cell r="A15" t="str">
            <v>obrana</v>
          </cell>
        </row>
        <row r="16">
          <cell r="A16" t="str">
            <v>RÚIAN</v>
          </cell>
        </row>
        <row r="17">
          <cell r="A17" t="str">
            <v>ostatní nezařazené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odbor"/>
      <sheetName val="veřejnospr. kontroly na místě"/>
      <sheetName val="kontr. přenes. působ. obce"/>
      <sheetName val="kontr. dle zvl. zákonů"/>
    </sheetNames>
    <sheetDataSet>
      <sheetData sheetId="0">
        <row r="1">
          <cell r="A1" t="str">
            <v>VYBRAT OBLAST</v>
          </cell>
        </row>
        <row r="2">
          <cell r="A2" t="str">
            <v>školství</v>
          </cell>
        </row>
        <row r="3">
          <cell r="A3" t="str">
            <v>krizové řízení</v>
          </cell>
        </row>
        <row r="4">
          <cell r="A4" t="str">
            <v>kultura</v>
          </cell>
        </row>
        <row r="5">
          <cell r="A5" t="str">
            <v>zemědělství</v>
          </cell>
        </row>
        <row r="6">
          <cell r="A6" t="str">
            <v>zdravotnictví</v>
          </cell>
        </row>
        <row r="7">
          <cell r="A7" t="str">
            <v>průmysl  a obchod</v>
          </cell>
        </row>
        <row r="8">
          <cell r="A8" t="str">
            <v>obchod</v>
          </cell>
        </row>
        <row r="9">
          <cell r="A9" t="str">
            <v>finance</v>
          </cell>
        </row>
        <row r="10">
          <cell r="A10" t="str">
            <v>doprava</v>
          </cell>
        </row>
        <row r="11">
          <cell r="A11" t="str">
            <v>práce a sos. věci</v>
          </cell>
        </row>
        <row r="12">
          <cell r="A12" t="str">
            <v>životní prostředí</v>
          </cell>
        </row>
        <row r="13">
          <cell r="A13" t="str">
            <v>místní rozvoj</v>
          </cell>
        </row>
        <row r="14">
          <cell r="A14" t="str">
            <v>vnitro</v>
          </cell>
        </row>
        <row r="15">
          <cell r="A15" t="str">
            <v>obrana</v>
          </cell>
        </row>
        <row r="16">
          <cell r="A16" t="str">
            <v>RÚIAN</v>
          </cell>
        </row>
        <row r="17">
          <cell r="A17" t="str">
            <v>ostatní nezařazené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5"/>
  <sheetViews>
    <sheetView showGridLines="0" tabSelected="1" zoomScalePageLayoutView="0" workbookViewId="0" topLeftCell="A1">
      <selection activeCell="B1" sqref="B1"/>
    </sheetView>
  </sheetViews>
  <sheetFormatPr defaultColWidth="9.140625" defaultRowHeight="15"/>
  <cols>
    <col min="1" max="1" width="12.421875" style="0" customWidth="1"/>
    <col min="2" max="2" width="78.57421875" style="0" customWidth="1"/>
    <col min="3" max="3" width="8.8515625" style="0" hidden="1" customWidth="1"/>
    <col min="4" max="4" width="11.57421875" style="0" customWidth="1"/>
    <col min="5" max="5" width="17.00390625" style="0" customWidth="1"/>
  </cols>
  <sheetData>
    <row r="2" ht="18">
      <c r="D2" s="5"/>
    </row>
    <row r="3" spans="2:4" ht="18">
      <c r="B3" s="100"/>
      <c r="C3" s="101"/>
      <c r="D3" s="101"/>
    </row>
    <row r="4" spans="2:4" ht="18">
      <c r="B4" s="100"/>
      <c r="C4" s="101"/>
      <c r="D4" s="101"/>
    </row>
    <row r="5" spans="2:4" ht="18">
      <c r="B5" s="100" t="s">
        <v>22</v>
      </c>
      <c r="C5" s="100"/>
      <c r="D5" s="100"/>
    </row>
    <row r="6" spans="2:4" ht="18">
      <c r="B6" s="100"/>
      <c r="C6" s="101"/>
      <c r="D6" s="101"/>
    </row>
    <row r="9" spans="2:4" ht="15.75">
      <c r="B9" s="6" t="s">
        <v>3</v>
      </c>
      <c r="D9" s="11" t="s">
        <v>8</v>
      </c>
    </row>
    <row r="10" ht="15">
      <c r="D10" s="8"/>
    </row>
    <row r="11" spans="2:4" ht="15.75">
      <c r="B11" s="6" t="s">
        <v>5</v>
      </c>
      <c r="D11" s="11" t="s">
        <v>4</v>
      </c>
    </row>
    <row r="12" ht="15.75">
      <c r="D12" s="11"/>
    </row>
    <row r="13" spans="2:4" ht="15.75">
      <c r="B13" s="6" t="s">
        <v>24</v>
      </c>
      <c r="D13" s="11" t="s">
        <v>10</v>
      </c>
    </row>
    <row r="15" spans="2:4" ht="15.75">
      <c r="B15" s="6" t="s">
        <v>7</v>
      </c>
      <c r="D15" s="11" t="s">
        <v>6</v>
      </c>
    </row>
  </sheetData>
  <sheetProtection/>
  <mergeCells count="4">
    <mergeCell ref="B4:D4"/>
    <mergeCell ref="B3:D3"/>
    <mergeCell ref="B5:D5"/>
    <mergeCell ref="B6:D6"/>
  </mergeCells>
  <hyperlinks>
    <hyperlink ref="D9" location="'Dotace ÚK'!A1" display="Dotace ÚK"/>
    <hyperlink ref="D11" location="'Dotace EU'!A1" display="Dotace EU"/>
    <hyperlink ref="D15" location="PO!A1" display="PO"/>
    <hyperlink ref="D13" location="'Dotace SR'!A1" display="Dotace SR"/>
  </hyperlinks>
  <printOptions/>
  <pageMargins left="0.7" right="0.7" top="0.787401575" bottom="0.787401575" header="0.3" footer="0.3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6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3.421875" style="0" customWidth="1"/>
    <col min="2" max="2" width="15.57421875" style="0" customWidth="1"/>
    <col min="3" max="3" width="19.28125" style="0" customWidth="1"/>
    <col min="4" max="4" width="15.57421875" style="0" customWidth="1"/>
    <col min="5" max="5" width="16.421875" style="0" customWidth="1"/>
    <col min="6" max="6" width="85.57421875" style="0" customWidth="1"/>
  </cols>
  <sheetData>
    <row r="1" spans="1:6" ht="23.25" customHeight="1">
      <c r="A1" s="7"/>
      <c r="B1" s="7"/>
      <c r="C1" s="7"/>
      <c r="D1" s="7"/>
      <c r="E1" s="7"/>
      <c r="F1" s="10" t="s">
        <v>9</v>
      </c>
    </row>
    <row r="2" ht="23.25" customHeight="1" thickBot="1"/>
    <row r="3" spans="1:6" s="2" customFormat="1" ht="90.75" thickBot="1">
      <c r="A3" s="3" t="s">
        <v>2</v>
      </c>
      <c r="B3" s="3" t="s">
        <v>1</v>
      </c>
      <c r="C3" s="3" t="s">
        <v>11</v>
      </c>
      <c r="D3" s="3" t="s">
        <v>26</v>
      </c>
      <c r="E3" s="3" t="s">
        <v>27</v>
      </c>
      <c r="F3" s="3" t="s">
        <v>0</v>
      </c>
    </row>
    <row r="4" spans="1:6" s="6" customFormat="1" ht="57">
      <c r="A4" s="57" t="s">
        <v>28</v>
      </c>
      <c r="B4" s="66">
        <v>3</v>
      </c>
      <c r="C4" s="67">
        <f>532.259+144.055</f>
        <v>676.3140000000001</v>
      </c>
      <c r="D4" s="67">
        <v>0</v>
      </c>
      <c r="E4" s="67">
        <v>0</v>
      </c>
      <c r="F4" s="68"/>
    </row>
    <row r="5" spans="1:6" s="6" customFormat="1" ht="42.75">
      <c r="A5" s="57" t="s">
        <v>17</v>
      </c>
      <c r="B5" s="69">
        <v>1</v>
      </c>
      <c r="C5" s="36">
        <v>369.131</v>
      </c>
      <c r="D5" s="39">
        <v>137.219</v>
      </c>
      <c r="E5" s="36">
        <v>0</v>
      </c>
      <c r="F5" s="90" t="s">
        <v>29</v>
      </c>
    </row>
    <row r="6" spans="1:6" s="6" customFormat="1" ht="42.75">
      <c r="A6" s="57" t="s">
        <v>30</v>
      </c>
      <c r="B6" s="70">
        <f>2+4+6</f>
        <v>12</v>
      </c>
      <c r="C6" s="35">
        <f>640.223+2368.472+2972.265</f>
        <v>5980.96</v>
      </c>
      <c r="D6" s="35">
        <v>0</v>
      </c>
      <c r="E6" s="35">
        <v>278</v>
      </c>
      <c r="F6" s="91" t="s">
        <v>61</v>
      </c>
    </row>
    <row r="7" spans="1:6" s="6" customFormat="1" ht="71.25">
      <c r="A7" s="57" t="s">
        <v>31</v>
      </c>
      <c r="B7" s="70">
        <v>1</v>
      </c>
      <c r="C7" s="35">
        <v>3500</v>
      </c>
      <c r="D7" s="35">
        <v>0</v>
      </c>
      <c r="E7" s="35">
        <v>0</v>
      </c>
      <c r="F7" s="71"/>
    </row>
    <row r="8" spans="1:6" s="6" customFormat="1" ht="28.5">
      <c r="A8" s="57" t="s">
        <v>78</v>
      </c>
      <c r="B8" s="44">
        <f>13+1</f>
        <v>14</v>
      </c>
      <c r="C8" s="30">
        <f>1409.81701+289.36997+818.97385</f>
        <v>2518.16083</v>
      </c>
      <c r="D8" s="30">
        <v>7.85676</v>
      </c>
      <c r="E8" s="30">
        <v>14.14886</v>
      </c>
      <c r="F8" s="19" t="s">
        <v>60</v>
      </c>
    </row>
    <row r="9" spans="1:6" s="6" customFormat="1" ht="42.75">
      <c r="A9" s="57" t="s">
        <v>32</v>
      </c>
      <c r="B9" s="69">
        <v>2</v>
      </c>
      <c r="C9" s="36">
        <f>1235+1098</f>
        <v>2333</v>
      </c>
      <c r="D9" s="36">
        <v>0</v>
      </c>
      <c r="E9" s="36">
        <v>0</v>
      </c>
      <c r="F9" s="94"/>
    </row>
    <row r="10" spans="1:6" s="6" customFormat="1" ht="36.75" customHeight="1">
      <c r="A10" s="73" t="s">
        <v>33</v>
      </c>
      <c r="B10" s="92">
        <v>42</v>
      </c>
      <c r="C10" s="83">
        <f>12677.164+11123.25</f>
        <v>23800.414</v>
      </c>
      <c r="D10" s="83">
        <v>0</v>
      </c>
      <c r="E10" s="83">
        <v>0</v>
      </c>
      <c r="F10" s="93"/>
    </row>
    <row r="11" spans="1:6" s="6" customFormat="1" ht="39" customHeight="1">
      <c r="A11" s="88" t="s">
        <v>34</v>
      </c>
      <c r="B11" s="87">
        <f>2+1</f>
        <v>3</v>
      </c>
      <c r="C11" s="35">
        <f>319.9+139.218</f>
        <v>459.11799999999994</v>
      </c>
      <c r="D11" s="35">
        <v>0</v>
      </c>
      <c r="E11" s="35">
        <v>0</v>
      </c>
      <c r="F11" s="52"/>
    </row>
    <row r="12" spans="1:6" s="72" customFormat="1" ht="36" customHeight="1">
      <c r="A12" s="57" t="s">
        <v>15</v>
      </c>
      <c r="B12" s="44">
        <f>2+2</f>
        <v>4</v>
      </c>
      <c r="C12" s="46">
        <f>1733.335+3358.558</f>
        <v>5091.893</v>
      </c>
      <c r="D12" s="12">
        <v>0</v>
      </c>
      <c r="E12" s="12">
        <v>0</v>
      </c>
      <c r="F12" s="20"/>
    </row>
    <row r="13" spans="1:6" s="6" customFormat="1" ht="24.75" customHeight="1">
      <c r="A13" s="57" t="s">
        <v>90</v>
      </c>
      <c r="B13" s="44">
        <f>3+3</f>
        <v>6</v>
      </c>
      <c r="C13" s="36">
        <f>181.339+177.695</f>
        <v>359.034</v>
      </c>
      <c r="D13" s="36">
        <v>0</v>
      </c>
      <c r="E13" s="36">
        <v>0</v>
      </c>
      <c r="F13" s="20"/>
    </row>
    <row r="14" spans="1:6" s="6" customFormat="1" ht="42.75">
      <c r="A14" s="57" t="s">
        <v>89</v>
      </c>
      <c r="B14" s="44">
        <f>2+2</f>
        <v>4</v>
      </c>
      <c r="C14" s="36">
        <f>48.946+53.477</f>
        <v>102.423</v>
      </c>
      <c r="D14" s="36">
        <v>0</v>
      </c>
      <c r="E14" s="36">
        <v>0</v>
      </c>
      <c r="F14" s="20"/>
    </row>
    <row r="15" spans="1:6" s="6" customFormat="1" ht="28.5">
      <c r="A15" s="57" t="s">
        <v>88</v>
      </c>
      <c r="B15" s="44">
        <f>2+3</f>
        <v>5</v>
      </c>
      <c r="C15" s="36">
        <f>235.945+203.823</f>
        <v>439.76800000000003</v>
      </c>
      <c r="D15" s="36">
        <v>0</v>
      </c>
      <c r="E15" s="36">
        <v>0</v>
      </c>
      <c r="F15" s="20"/>
    </row>
    <row r="16" spans="1:6" s="6" customFormat="1" ht="24.75" customHeight="1">
      <c r="A16" s="57" t="s">
        <v>87</v>
      </c>
      <c r="B16" s="44">
        <f>3+2</f>
        <v>5</v>
      </c>
      <c r="C16" s="36">
        <f>137.203+317.78</f>
        <v>454.98299999999995</v>
      </c>
      <c r="D16" s="36">
        <v>0</v>
      </c>
      <c r="E16" s="36">
        <v>0</v>
      </c>
      <c r="F16" s="20"/>
    </row>
    <row r="17" spans="1:6" s="6" customFormat="1" ht="42.75">
      <c r="A17" s="57" t="s">
        <v>35</v>
      </c>
      <c r="B17" s="44">
        <v>1</v>
      </c>
      <c r="C17" s="36">
        <v>75.9</v>
      </c>
      <c r="D17" s="36">
        <v>0</v>
      </c>
      <c r="E17" s="36">
        <v>0</v>
      </c>
      <c r="F17" s="20"/>
    </row>
    <row r="18" spans="1:6" s="6" customFormat="1" ht="42.75">
      <c r="A18" s="57" t="s">
        <v>36</v>
      </c>
      <c r="B18" s="44">
        <v>1</v>
      </c>
      <c r="C18" s="36">
        <v>19</v>
      </c>
      <c r="D18" s="36">
        <v>0</v>
      </c>
      <c r="E18" s="36">
        <v>0</v>
      </c>
      <c r="F18" s="21"/>
    </row>
    <row r="19" spans="1:6" s="6" customFormat="1" ht="57">
      <c r="A19" s="57" t="s">
        <v>37</v>
      </c>
      <c r="B19" s="44">
        <v>1</v>
      </c>
      <c r="C19" s="36">
        <v>111.5</v>
      </c>
      <c r="D19" s="36">
        <v>0</v>
      </c>
      <c r="E19" s="36">
        <v>0</v>
      </c>
      <c r="F19" s="21"/>
    </row>
    <row r="20" spans="1:6" s="6" customFormat="1" ht="42.75">
      <c r="A20" s="73" t="s">
        <v>70</v>
      </c>
      <c r="B20" s="81">
        <v>1</v>
      </c>
      <c r="C20" s="33">
        <v>3461.54</v>
      </c>
      <c r="D20" s="33">
        <v>7.31973</v>
      </c>
      <c r="E20" s="33">
        <v>38.746</v>
      </c>
      <c r="F20" s="34" t="s">
        <v>71</v>
      </c>
    </row>
    <row r="21" spans="1:6" s="6" customFormat="1" ht="42.75">
      <c r="A21" s="57" t="s">
        <v>79</v>
      </c>
      <c r="B21" s="44">
        <v>1</v>
      </c>
      <c r="C21" s="30">
        <v>200</v>
      </c>
      <c r="D21" s="30">
        <v>0</v>
      </c>
      <c r="E21" s="30">
        <v>30</v>
      </c>
      <c r="F21" s="34" t="s">
        <v>73</v>
      </c>
    </row>
    <row r="22" spans="1:6" s="6" customFormat="1" ht="57">
      <c r="A22" s="57" t="s">
        <v>74</v>
      </c>
      <c r="B22" s="44">
        <v>1</v>
      </c>
      <c r="C22" s="32">
        <v>300</v>
      </c>
      <c r="D22" s="32">
        <v>92.123</v>
      </c>
      <c r="E22" s="32">
        <v>0</v>
      </c>
      <c r="F22" s="19" t="s">
        <v>75</v>
      </c>
    </row>
    <row r="23" spans="1:6" s="6" customFormat="1" ht="63.75">
      <c r="A23" s="89" t="s">
        <v>38</v>
      </c>
      <c r="B23" s="44">
        <f>24+4</f>
        <v>28</v>
      </c>
      <c r="C23" s="46">
        <f>9782.457+1377.985</f>
        <v>11160.442000000001</v>
      </c>
      <c r="D23" s="83">
        <v>13.942</v>
      </c>
      <c r="E23" s="83">
        <v>0</v>
      </c>
      <c r="F23" s="84" t="s">
        <v>39</v>
      </c>
    </row>
    <row r="24" spans="1:6" s="6" customFormat="1" ht="29.25" customHeight="1">
      <c r="A24" s="57" t="s">
        <v>40</v>
      </c>
      <c r="B24" s="44">
        <f>3+1</f>
        <v>4</v>
      </c>
      <c r="C24" s="36">
        <f>2798.897+569.004</f>
        <v>3367.901</v>
      </c>
      <c r="D24" s="12">
        <v>0</v>
      </c>
      <c r="E24" s="12">
        <v>0</v>
      </c>
      <c r="F24" s="47"/>
    </row>
    <row r="25" spans="1:6" s="6" customFormat="1" ht="29.25" customHeight="1">
      <c r="A25" s="57" t="s">
        <v>41</v>
      </c>
      <c r="B25" s="44">
        <v>21</v>
      </c>
      <c r="C25" s="36">
        <v>15504.903</v>
      </c>
      <c r="D25" s="12">
        <v>0</v>
      </c>
      <c r="E25" s="12">
        <v>0</v>
      </c>
      <c r="F25" s="47"/>
    </row>
    <row r="26" spans="1:6" s="6" customFormat="1" ht="49.5" customHeight="1">
      <c r="A26" s="57" t="s">
        <v>86</v>
      </c>
      <c r="B26" s="44">
        <v>9</v>
      </c>
      <c r="C26" s="36">
        <f>476.386+865.189+200</f>
        <v>1541.575</v>
      </c>
      <c r="D26" s="12">
        <v>0</v>
      </c>
      <c r="E26" s="12">
        <v>11.947</v>
      </c>
      <c r="F26" s="47" t="s">
        <v>91</v>
      </c>
    </row>
    <row r="27" spans="1:6" s="6" customFormat="1" ht="53.25" customHeight="1">
      <c r="A27" s="57" t="s">
        <v>85</v>
      </c>
      <c r="B27" s="44">
        <f>2+1</f>
        <v>3</v>
      </c>
      <c r="C27" s="36">
        <f>280.5+200</f>
        <v>480.5</v>
      </c>
      <c r="D27" s="12">
        <v>0</v>
      </c>
      <c r="E27" s="12">
        <v>7.674</v>
      </c>
      <c r="F27" s="47" t="s">
        <v>91</v>
      </c>
    </row>
    <row r="28" spans="1:6" s="6" customFormat="1" ht="42.75">
      <c r="A28" s="57" t="s">
        <v>84</v>
      </c>
      <c r="B28" s="44">
        <v>37</v>
      </c>
      <c r="C28" s="32">
        <f>4176.099+17660.14417+14179.222+35721.05211+16554.636</f>
        <v>88291.15328</v>
      </c>
      <c r="D28" s="32">
        <f>2.489+3+15+37.5</f>
        <v>57.989000000000004</v>
      </c>
      <c r="E28" s="32">
        <v>583.28</v>
      </c>
      <c r="F28" s="76" t="s">
        <v>93</v>
      </c>
    </row>
    <row r="29" spans="1:6" s="72" customFormat="1" ht="28.5">
      <c r="A29" s="73" t="s">
        <v>42</v>
      </c>
      <c r="B29" s="44">
        <v>3</v>
      </c>
      <c r="C29" s="46">
        <v>869.713</v>
      </c>
      <c r="D29" s="74">
        <v>0</v>
      </c>
      <c r="E29" s="75">
        <v>0</v>
      </c>
      <c r="F29" s="98"/>
    </row>
    <row r="30" spans="1:6" s="72" customFormat="1" ht="28.5">
      <c r="A30" s="73" t="s">
        <v>43</v>
      </c>
      <c r="B30" s="44">
        <v>1</v>
      </c>
      <c r="C30" s="46">
        <v>240.922</v>
      </c>
      <c r="D30" s="74">
        <v>0</v>
      </c>
      <c r="E30" s="75">
        <v>0</v>
      </c>
      <c r="F30" s="98"/>
    </row>
    <row r="31" spans="1:6" s="6" customFormat="1" ht="57">
      <c r="A31" s="57" t="s">
        <v>83</v>
      </c>
      <c r="B31" s="44">
        <v>23</v>
      </c>
      <c r="C31" s="30">
        <f>442.11607+1182.67293+257.186</f>
        <v>1881.975</v>
      </c>
      <c r="D31" s="30">
        <v>0</v>
      </c>
      <c r="E31" s="30">
        <v>51</v>
      </c>
      <c r="F31" s="34" t="s">
        <v>56</v>
      </c>
    </row>
    <row r="32" spans="1:6" s="72" customFormat="1" ht="28.5">
      <c r="A32" s="57" t="s">
        <v>44</v>
      </c>
      <c r="B32" s="44">
        <v>1</v>
      </c>
      <c r="C32" s="36">
        <v>48.1</v>
      </c>
      <c r="D32" s="38">
        <v>0</v>
      </c>
      <c r="E32" s="48">
        <v>0</v>
      </c>
      <c r="F32" s="99"/>
    </row>
    <row r="33" spans="1:6" s="72" customFormat="1" ht="28.5">
      <c r="A33" s="57" t="s">
        <v>45</v>
      </c>
      <c r="B33" s="44">
        <v>1</v>
      </c>
      <c r="C33" s="36">
        <v>27.879</v>
      </c>
      <c r="D33" s="38">
        <v>0</v>
      </c>
      <c r="E33" s="48">
        <v>0</v>
      </c>
      <c r="F33" s="99"/>
    </row>
    <row r="34" spans="1:6" s="6" customFormat="1" ht="42.75">
      <c r="A34" s="57" t="s">
        <v>82</v>
      </c>
      <c r="B34" s="44">
        <v>4</v>
      </c>
      <c r="C34" s="33">
        <f>33.33333+80.166</f>
        <v>113.49932999999999</v>
      </c>
      <c r="D34" s="33">
        <v>0</v>
      </c>
      <c r="E34" s="33">
        <v>0</v>
      </c>
      <c r="F34" s="34"/>
    </row>
    <row r="35" spans="1:6" s="72" customFormat="1" ht="28.5">
      <c r="A35" s="57" t="s">
        <v>46</v>
      </c>
      <c r="B35" s="44">
        <v>2</v>
      </c>
      <c r="C35" s="36">
        <v>44.523</v>
      </c>
      <c r="D35" s="38">
        <v>0</v>
      </c>
      <c r="E35" s="48">
        <v>0</v>
      </c>
      <c r="F35" s="99"/>
    </row>
    <row r="36" spans="1:6" s="72" customFormat="1" ht="42.75">
      <c r="A36" s="57" t="s">
        <v>47</v>
      </c>
      <c r="B36" s="44">
        <v>3</v>
      </c>
      <c r="C36" s="36">
        <v>801.502</v>
      </c>
      <c r="D36" s="38">
        <v>0</v>
      </c>
      <c r="E36" s="48">
        <v>0</v>
      </c>
      <c r="F36" s="99"/>
    </row>
    <row r="37" spans="1:6" s="6" customFormat="1" ht="42.75">
      <c r="A37" s="57" t="s">
        <v>81</v>
      </c>
      <c r="B37" s="44">
        <v>11</v>
      </c>
      <c r="C37" s="32">
        <f>34+362.1+265.3+947.20629+114.6</f>
        <v>1723.20629</v>
      </c>
      <c r="D37" s="32">
        <v>0</v>
      </c>
      <c r="E37" s="32">
        <v>101.292</v>
      </c>
      <c r="F37" s="31" t="s">
        <v>56</v>
      </c>
    </row>
    <row r="38" spans="1:6" s="72" customFormat="1" ht="42.75">
      <c r="A38" s="96" t="s">
        <v>80</v>
      </c>
      <c r="B38" s="97">
        <v>30</v>
      </c>
      <c r="C38" s="38">
        <v>10778.726999999999</v>
      </c>
      <c r="D38" s="38">
        <v>0</v>
      </c>
      <c r="E38" s="48">
        <v>0</v>
      </c>
      <c r="F38" s="99"/>
    </row>
    <row r="39" spans="1:6" s="6" customFormat="1" ht="57">
      <c r="A39" s="73" t="s">
        <v>48</v>
      </c>
      <c r="B39" s="81">
        <f>5+3</f>
        <v>8</v>
      </c>
      <c r="C39" s="82">
        <f>2843.02+518.132</f>
        <v>3361.152</v>
      </c>
      <c r="D39" s="83">
        <v>0</v>
      </c>
      <c r="E39" s="83">
        <v>0</v>
      </c>
      <c r="F39" s="93"/>
    </row>
    <row r="40" spans="1:6" s="6" customFormat="1" ht="57">
      <c r="A40" s="57" t="s">
        <v>49</v>
      </c>
      <c r="B40" s="44">
        <f>1+1</f>
        <v>2</v>
      </c>
      <c r="C40" s="36">
        <f>340.876+118.4</f>
        <v>459.27599999999995</v>
      </c>
      <c r="D40" s="12">
        <v>0</v>
      </c>
      <c r="E40" s="12">
        <v>0</v>
      </c>
      <c r="F40" s="49"/>
    </row>
    <row r="41" spans="1:6" s="6" customFormat="1" ht="42.75">
      <c r="A41" s="57" t="s">
        <v>50</v>
      </c>
      <c r="B41" s="44">
        <v>1</v>
      </c>
      <c r="C41" s="36">
        <v>100</v>
      </c>
      <c r="D41" s="12">
        <v>0</v>
      </c>
      <c r="E41" s="12">
        <v>0</v>
      </c>
      <c r="F41" s="49"/>
    </row>
    <row r="42" spans="1:6" s="6" customFormat="1" ht="57">
      <c r="A42" s="57" t="s">
        <v>51</v>
      </c>
      <c r="B42" s="44">
        <v>6</v>
      </c>
      <c r="C42" s="36">
        <f>474.185+131.76+28</f>
        <v>633.9449999999999</v>
      </c>
      <c r="D42" s="39">
        <v>0</v>
      </c>
      <c r="E42" s="39">
        <v>0</v>
      </c>
      <c r="F42" s="49"/>
    </row>
    <row r="43" spans="1:6" s="6" customFormat="1" ht="57">
      <c r="A43" s="57" t="s">
        <v>52</v>
      </c>
      <c r="B43" s="44">
        <v>2</v>
      </c>
      <c r="C43" s="36">
        <v>129.007</v>
      </c>
      <c r="D43" s="39">
        <v>0</v>
      </c>
      <c r="E43" s="39">
        <v>0</v>
      </c>
      <c r="F43" s="49"/>
    </row>
    <row r="44" spans="1:6" s="6" customFormat="1" ht="42.75">
      <c r="A44" s="58" t="s">
        <v>53</v>
      </c>
      <c r="B44" s="50">
        <v>57</v>
      </c>
      <c r="C44" s="35">
        <f>722.142+293.472+44.301</f>
        <v>1059.915</v>
      </c>
      <c r="D44" s="51">
        <v>0</v>
      </c>
      <c r="E44" s="51">
        <v>0</v>
      </c>
      <c r="F44" s="52"/>
    </row>
    <row r="45" spans="1:6" s="6" customFormat="1" ht="42.75">
      <c r="A45" s="57" t="s">
        <v>57</v>
      </c>
      <c r="B45" s="44">
        <f>4+4</f>
        <v>8</v>
      </c>
      <c r="C45" s="30">
        <f>5043.06482+6784.24462</f>
        <v>11827.30944</v>
      </c>
      <c r="D45" s="30">
        <v>0</v>
      </c>
      <c r="E45" s="30">
        <v>632.33434</v>
      </c>
      <c r="F45" s="19" t="s">
        <v>58</v>
      </c>
    </row>
    <row r="46" spans="1:6" s="6" customFormat="1" ht="28.5">
      <c r="A46" s="58" t="s">
        <v>18</v>
      </c>
      <c r="B46" s="50">
        <f>2+1</f>
        <v>3</v>
      </c>
      <c r="C46" s="35">
        <f>13122.54071+5075.98754</f>
        <v>18198.52825</v>
      </c>
      <c r="D46" s="35">
        <v>0</v>
      </c>
      <c r="E46" s="35">
        <v>0</v>
      </c>
      <c r="F46" s="52"/>
    </row>
    <row r="47" spans="1:6" s="6" customFormat="1" ht="42.75">
      <c r="A47" s="57" t="s">
        <v>54</v>
      </c>
      <c r="B47" s="85">
        <v>1</v>
      </c>
      <c r="C47" s="12">
        <v>58.3249</v>
      </c>
      <c r="D47" s="12">
        <v>0</v>
      </c>
      <c r="E47" s="12">
        <v>0</v>
      </c>
      <c r="F47" s="95"/>
    </row>
    <row r="48" spans="1:6" s="6" customFormat="1" ht="42.75">
      <c r="A48" s="57" t="s">
        <v>55</v>
      </c>
      <c r="B48" s="86">
        <v>2</v>
      </c>
      <c r="C48" s="36">
        <v>47.82211</v>
      </c>
      <c r="D48" s="36">
        <v>0</v>
      </c>
      <c r="E48" s="36">
        <v>0</v>
      </c>
      <c r="F48" s="95"/>
    </row>
    <row r="49" spans="1:8" s="6" customFormat="1" ht="28.5">
      <c r="A49" s="73" t="s">
        <v>62</v>
      </c>
      <c r="B49" s="81">
        <v>1</v>
      </c>
      <c r="C49" s="33">
        <v>140</v>
      </c>
      <c r="D49" s="33">
        <v>0</v>
      </c>
      <c r="E49" s="33">
        <v>0</v>
      </c>
      <c r="F49" s="34"/>
      <c r="H49" s="77"/>
    </row>
    <row r="50" spans="1:8" s="6" customFormat="1" ht="28.5">
      <c r="A50" s="57" t="s">
        <v>63</v>
      </c>
      <c r="B50" s="44">
        <v>2</v>
      </c>
      <c r="C50" s="33">
        <v>1234</v>
      </c>
      <c r="D50" s="33">
        <v>5.9104</v>
      </c>
      <c r="E50" s="33">
        <v>0</v>
      </c>
      <c r="F50" s="34" t="s">
        <v>64</v>
      </c>
      <c r="H50" s="77"/>
    </row>
    <row r="51" spans="1:6" s="6" customFormat="1" ht="42.75">
      <c r="A51" s="57" t="s">
        <v>65</v>
      </c>
      <c r="B51" s="44">
        <v>2</v>
      </c>
      <c r="C51" s="30">
        <v>377.861</v>
      </c>
      <c r="D51" s="30">
        <v>0</v>
      </c>
      <c r="E51" s="30">
        <v>224.305</v>
      </c>
      <c r="F51" s="34" t="s">
        <v>56</v>
      </c>
    </row>
    <row r="52" spans="1:6" s="6" customFormat="1" ht="28.5">
      <c r="A52" s="57" t="s">
        <v>66</v>
      </c>
      <c r="B52" s="44">
        <v>1</v>
      </c>
      <c r="C52" s="30">
        <v>42.859</v>
      </c>
      <c r="D52" s="30">
        <v>0</v>
      </c>
      <c r="E52" s="30">
        <v>0</v>
      </c>
      <c r="F52" s="19"/>
    </row>
    <row r="53" spans="1:6" s="6" customFormat="1" ht="42.75">
      <c r="A53" s="57" t="s">
        <v>67</v>
      </c>
      <c r="B53" s="44">
        <v>3</v>
      </c>
      <c r="C53" s="30">
        <v>7094.6158</v>
      </c>
      <c r="D53" s="30">
        <v>0</v>
      </c>
      <c r="E53" s="30">
        <v>0</v>
      </c>
      <c r="F53" s="34"/>
    </row>
    <row r="54" spans="1:6" s="6" customFormat="1" ht="28.5">
      <c r="A54" s="57" t="s">
        <v>68</v>
      </c>
      <c r="B54" s="44">
        <v>1</v>
      </c>
      <c r="C54" s="30">
        <v>1307.39546</v>
      </c>
      <c r="D54" s="30">
        <v>0</v>
      </c>
      <c r="E54" s="30">
        <v>0</v>
      </c>
      <c r="F54" s="54"/>
    </row>
    <row r="55" spans="1:6" s="6" customFormat="1" ht="28.5">
      <c r="A55" s="57" t="s">
        <v>69</v>
      </c>
      <c r="B55" s="44">
        <v>2</v>
      </c>
      <c r="C55" s="30">
        <v>2160</v>
      </c>
      <c r="D55" s="30">
        <v>0</v>
      </c>
      <c r="E55" s="30">
        <v>0</v>
      </c>
      <c r="F55" s="78"/>
    </row>
    <row r="56" spans="1:6" s="6" customFormat="1" ht="185.25">
      <c r="A56" s="57" t="s">
        <v>59</v>
      </c>
      <c r="B56" s="44">
        <v>2</v>
      </c>
      <c r="C56" s="30">
        <v>973.3</v>
      </c>
      <c r="D56" s="30">
        <v>0</v>
      </c>
      <c r="E56" s="30">
        <v>0</v>
      </c>
      <c r="F56" s="19"/>
    </row>
    <row r="57" spans="1:6" s="6" customFormat="1" ht="28.5">
      <c r="A57" s="79" t="s">
        <v>76</v>
      </c>
      <c r="B57" s="80">
        <v>3</v>
      </c>
      <c r="C57" s="30">
        <v>1600</v>
      </c>
      <c r="D57" s="30">
        <v>72.49167</v>
      </c>
      <c r="E57" s="30">
        <v>0</v>
      </c>
      <c r="F57" s="19" t="s">
        <v>92</v>
      </c>
    </row>
    <row r="58" spans="1:6" s="6" customFormat="1" ht="28.5">
      <c r="A58" s="57" t="s">
        <v>77</v>
      </c>
      <c r="B58" s="44">
        <f>3+3</f>
        <v>6</v>
      </c>
      <c r="C58" s="30">
        <f>3000+920+1200</f>
        <v>5120</v>
      </c>
      <c r="D58" s="30">
        <v>7.90714</v>
      </c>
      <c r="E58" s="30">
        <v>0</v>
      </c>
      <c r="F58" s="34" t="s">
        <v>72</v>
      </c>
    </row>
    <row r="59" spans="1:6" ht="15.75" thickBot="1">
      <c r="A59" s="59"/>
      <c r="B59" s="53"/>
      <c r="C59" s="45"/>
      <c r="D59" s="45"/>
      <c r="E59" s="45"/>
      <c r="F59" s="1"/>
    </row>
    <row r="60" ht="15.75" customHeight="1"/>
    <row r="63" spans="1:5" ht="15">
      <c r="A63" s="104"/>
      <c r="B63" s="104"/>
      <c r="C63" s="104"/>
      <c r="D63" s="104"/>
      <c r="E63" s="104"/>
    </row>
    <row r="64" spans="3:5" ht="15">
      <c r="C64" s="17"/>
      <c r="D64" s="17"/>
      <c r="E64" s="17"/>
    </row>
    <row r="65" spans="1:5" ht="15">
      <c r="A65" s="102"/>
      <c r="B65" s="103"/>
      <c r="C65" s="103"/>
      <c r="D65" s="103"/>
      <c r="E65" s="103"/>
    </row>
  </sheetData>
  <sheetProtection/>
  <mergeCells count="2">
    <mergeCell ref="A65:E65"/>
    <mergeCell ref="A63:E63"/>
  </mergeCells>
  <hyperlinks>
    <hyperlink ref="F1" location="Navigace!A1" display="ZPĚT NA NAVIGACI"/>
  </hyperlinks>
  <printOptions/>
  <pageMargins left="0.1968503937007874" right="0.11811023622047245" top="0.15748031496062992" bottom="0" header="0" footer="0"/>
  <pageSetup fitToHeight="0" fitToWidth="1" horizontalDpi="600" verticalDpi="600" orientation="landscape" paperSize="9" scale="74" r:id="rId1"/>
  <ignoredErrors>
    <ignoredError sqref="B1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7"/>
  <sheetViews>
    <sheetView showGridLines="0" workbookViewId="0" topLeftCell="A1">
      <selection activeCell="B12" sqref="B12"/>
    </sheetView>
  </sheetViews>
  <sheetFormatPr defaultColWidth="9.140625" defaultRowHeight="15"/>
  <cols>
    <col min="1" max="1" width="36.57421875" style="0" customWidth="1"/>
    <col min="2" max="2" width="16.00390625" style="0" customWidth="1"/>
    <col min="3" max="3" width="19.7109375" style="0" customWidth="1"/>
    <col min="4" max="4" width="15.57421875" style="0" customWidth="1"/>
    <col min="5" max="5" width="16.140625" style="0" customWidth="1"/>
    <col min="6" max="6" width="85.57421875" style="0" customWidth="1"/>
  </cols>
  <sheetData>
    <row r="1" spans="1:6" ht="23.25" customHeight="1">
      <c r="A1" s="7"/>
      <c r="B1" s="7"/>
      <c r="C1" s="7"/>
      <c r="D1" s="7"/>
      <c r="E1" s="7"/>
      <c r="F1" s="10" t="s">
        <v>9</v>
      </c>
    </row>
    <row r="2" ht="23.25" customHeight="1" thickBot="1"/>
    <row r="3" spans="1:6" s="2" customFormat="1" ht="90.75" thickBot="1">
      <c r="A3" s="4" t="s">
        <v>2</v>
      </c>
      <c r="B3" s="3" t="s">
        <v>1</v>
      </c>
      <c r="C3" s="3" t="s">
        <v>11</v>
      </c>
      <c r="D3" s="3" t="s">
        <v>26</v>
      </c>
      <c r="E3" s="3" t="s">
        <v>27</v>
      </c>
      <c r="F3" s="3" t="s">
        <v>0</v>
      </c>
    </row>
    <row r="4" spans="1:6" ht="59.25" customHeight="1">
      <c r="A4" s="60" t="s">
        <v>21</v>
      </c>
      <c r="B4" s="13">
        <v>1</v>
      </c>
      <c r="C4" s="15">
        <v>0</v>
      </c>
      <c r="D4" s="15">
        <v>0</v>
      </c>
      <c r="E4" s="28">
        <v>0</v>
      </c>
      <c r="F4" s="14" t="s">
        <v>25</v>
      </c>
    </row>
    <row r="5" spans="1:6" ht="70.5" customHeight="1" thickBot="1">
      <c r="A5" s="61" t="s">
        <v>14</v>
      </c>
      <c r="B5" s="18">
        <v>86</v>
      </c>
      <c r="C5" s="16">
        <v>8716.171</v>
      </c>
      <c r="D5" s="16">
        <v>0</v>
      </c>
      <c r="E5" s="29">
        <v>0</v>
      </c>
      <c r="F5" s="1"/>
    </row>
    <row r="6" ht="15">
      <c r="D6" s="17"/>
    </row>
    <row r="7" spans="1:5" ht="15">
      <c r="A7" s="105"/>
      <c r="B7" s="106"/>
      <c r="C7" s="106"/>
      <c r="D7" s="106"/>
      <c r="E7" s="106"/>
    </row>
  </sheetData>
  <sheetProtection/>
  <mergeCells count="1">
    <mergeCell ref="A7:E7"/>
  </mergeCells>
  <hyperlinks>
    <hyperlink ref="F1" location="Navigace!A1" display="ZPĚT NA NAVIGACI"/>
  </hyperlinks>
  <printOptions/>
  <pageMargins left="0.1968503937007874" right="0.11811023622047245" top="0.15748031496062992" bottom="0" header="0" footer="0"/>
  <pageSetup fitToHeight="0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5"/>
  <sheetViews>
    <sheetView showGridLines="0" workbookViewId="0" topLeftCell="A1">
      <selection activeCell="A1" sqref="A1"/>
    </sheetView>
  </sheetViews>
  <sheetFormatPr defaultColWidth="9.140625" defaultRowHeight="15"/>
  <cols>
    <col min="1" max="1" width="38.421875" style="0" customWidth="1"/>
    <col min="2" max="2" width="15.57421875" style="0" customWidth="1"/>
    <col min="3" max="3" width="20.140625" style="0" customWidth="1"/>
    <col min="4" max="4" width="15.57421875" style="0" customWidth="1"/>
    <col min="5" max="5" width="16.421875" style="0" customWidth="1"/>
    <col min="6" max="6" width="85.57421875" style="0" customWidth="1"/>
  </cols>
  <sheetData>
    <row r="1" spans="1:6" ht="23.25" customHeight="1">
      <c r="A1" s="7"/>
      <c r="B1" s="7"/>
      <c r="C1" s="7"/>
      <c r="D1" s="7"/>
      <c r="E1" s="7"/>
      <c r="F1" s="22" t="s">
        <v>9</v>
      </c>
    </row>
    <row r="2" ht="23.25" customHeight="1" thickBot="1"/>
    <row r="3" spans="1:6" s="2" customFormat="1" ht="90.75" thickBot="1">
      <c r="A3" s="3" t="s">
        <v>2</v>
      </c>
      <c r="B3" s="3" t="s">
        <v>1</v>
      </c>
      <c r="C3" s="3" t="s">
        <v>11</v>
      </c>
      <c r="D3" s="3" t="s">
        <v>26</v>
      </c>
      <c r="E3" s="3" t="s">
        <v>27</v>
      </c>
      <c r="F3" s="3" t="s">
        <v>0</v>
      </c>
    </row>
    <row r="4" spans="1:6" s="2" customFormat="1" ht="84" customHeight="1">
      <c r="A4" s="62" t="s">
        <v>12</v>
      </c>
      <c r="B4" s="41">
        <v>1</v>
      </c>
      <c r="C4" s="42">
        <v>28284.16</v>
      </c>
      <c r="D4" s="43">
        <v>0</v>
      </c>
      <c r="E4" s="43">
        <v>0</v>
      </c>
      <c r="F4" s="40"/>
    </row>
    <row r="5" spans="1:6" ht="111" customHeight="1" thickBot="1">
      <c r="A5" s="63" t="s">
        <v>13</v>
      </c>
      <c r="B5" s="37">
        <v>7</v>
      </c>
      <c r="C5" s="24">
        <v>11005.591</v>
      </c>
      <c r="D5" s="24">
        <v>0</v>
      </c>
      <c r="E5" s="24">
        <v>0</v>
      </c>
      <c r="F5" s="25"/>
    </row>
    <row r="11" ht="12.75" customHeight="1"/>
  </sheetData>
  <sheetProtection/>
  <hyperlinks>
    <hyperlink ref="F1" location="Navigace!A1" display="ZPĚT NA NAVIGACI"/>
  </hyperlinks>
  <printOptions/>
  <pageMargins left="0.1968503937007874" right="0.11811023622047245" top="0.15748031496062992" bottom="0" header="0" footer="0"/>
  <pageSetup fitToHeight="0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421875" style="0" customWidth="1"/>
    <col min="2" max="2" width="15.421875" style="0" customWidth="1"/>
    <col min="3" max="3" width="20.140625" style="0" customWidth="1"/>
    <col min="4" max="5" width="15.57421875" style="0" customWidth="1"/>
    <col min="6" max="6" width="79.00390625" style="0" customWidth="1"/>
  </cols>
  <sheetData>
    <row r="1" spans="1:6" ht="23.25" customHeight="1">
      <c r="A1" s="7"/>
      <c r="B1" s="7"/>
      <c r="C1" s="7"/>
      <c r="D1" s="7"/>
      <c r="E1" s="7"/>
      <c r="F1" s="9" t="s">
        <v>9</v>
      </c>
    </row>
    <row r="2" ht="23.25" customHeight="1" thickBot="1"/>
    <row r="3" spans="1:6" ht="90.75" thickBot="1">
      <c r="A3" s="4" t="s">
        <v>2</v>
      </c>
      <c r="B3" s="3" t="s">
        <v>1</v>
      </c>
      <c r="C3" s="3" t="s">
        <v>11</v>
      </c>
      <c r="D3" s="3" t="s">
        <v>26</v>
      </c>
      <c r="E3" s="3" t="s">
        <v>27</v>
      </c>
      <c r="F3" s="3" t="s">
        <v>0</v>
      </c>
    </row>
    <row r="4" spans="1:6" ht="140.25">
      <c r="A4" s="64" t="s">
        <v>19</v>
      </c>
      <c r="B4" s="23">
        <v>57</v>
      </c>
      <c r="C4" s="26">
        <v>7354118.891</v>
      </c>
      <c r="D4" s="26">
        <v>0</v>
      </c>
      <c r="E4" s="26">
        <v>22723.792</v>
      </c>
      <c r="F4" s="27" t="s">
        <v>16</v>
      </c>
    </row>
    <row r="5" spans="1:6" ht="91.5" customHeight="1" thickBot="1">
      <c r="A5" s="65" t="s">
        <v>20</v>
      </c>
      <c r="B5" s="55">
        <v>9</v>
      </c>
      <c r="C5" s="45">
        <v>7006.235</v>
      </c>
      <c r="D5" s="16">
        <v>0</v>
      </c>
      <c r="E5" s="16">
        <v>0</v>
      </c>
      <c r="F5" s="56" t="s">
        <v>23</v>
      </c>
    </row>
  </sheetData>
  <sheetProtection/>
  <hyperlinks>
    <hyperlink ref="F1" location="Navigace!A1" display="ZPĚT NA NAVIGACI"/>
  </hyperlinks>
  <printOptions/>
  <pageMargins left="0.1968503937007874" right="0.11811023622047245" top="0.15748031496062992" bottom="0" header="0" footer="0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Johnová Iva</dc:creator>
  <cp:keywords/>
  <dc:description/>
  <cp:lastModifiedBy>Vokáč Petr</cp:lastModifiedBy>
  <cp:lastPrinted>2019-02-04T11:17:17Z</cp:lastPrinted>
  <dcterms:created xsi:type="dcterms:W3CDTF">2015-03-02T09:22:56Z</dcterms:created>
  <dcterms:modified xsi:type="dcterms:W3CDTF">2020-02-06T12:54:36Z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