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KS\2020\Zpráva o kontrolní činnosti za rok 2020\"/>
    </mc:Choice>
  </mc:AlternateContent>
  <bookViews>
    <workbookView xWindow="0" yWindow="0" windowWidth="21570" windowHeight="10215"/>
  </bookViews>
  <sheets>
    <sheet name="NAVIGACE" sheetId="2" r:id="rId1"/>
    <sheet name="KP" sheetId="3" r:id="rId2"/>
    <sheet name="RR" sheetId="4" r:id="rId3"/>
    <sheet name="SMT" sheetId="5" r:id="rId4"/>
    <sheet name="SPRP" sheetId="6" r:id="rId5"/>
    <sheet name="SV" sheetId="7" r:id="rId6"/>
    <sheet name="ZPZ" sheetId="9" r:id="rId7"/>
    <sheet name="KON" sheetId="8" r:id="rId8"/>
  </sheets>
  <externalReferences>
    <externalReference r:id="rId9"/>
    <externalReference r:id="rId10"/>
  </externalReferences>
  <definedNames>
    <definedName name="KPP">NAVIGACE!$D$8</definedName>
    <definedName name="SEZNAM" localSheetId="0">[1]seznam!$A$1:$A$17</definedName>
    <definedName name="SEZNAM">[2]seznam!$A$1:$A$17</definedName>
  </definedNames>
  <calcPr calcId="152511"/>
</workbook>
</file>

<file path=xl/calcChain.xml><?xml version="1.0" encoding="utf-8"?>
<calcChain xmlns="http://schemas.openxmlformats.org/spreadsheetml/2006/main">
  <c r="C8" i="6" l="1"/>
  <c r="B8" i="6"/>
  <c r="C7" i="6"/>
  <c r="B7" i="6"/>
  <c r="C5" i="6"/>
  <c r="B5" i="6"/>
  <c r="C4" i="6"/>
  <c r="B4" i="6"/>
  <c r="C4" i="3" l="1"/>
  <c r="B4" i="3"/>
  <c r="C4" i="7" l="1"/>
  <c r="C7" i="7"/>
  <c r="B4" i="7"/>
  <c r="E4" i="5" l="1"/>
  <c r="C4" i="5"/>
  <c r="C4" i="4" l="1"/>
  <c r="C18" i="8" l="1"/>
  <c r="C17" i="8"/>
  <c r="C12" i="8"/>
  <c r="C11" i="8"/>
  <c r="C10" i="8"/>
  <c r="C7" i="8"/>
  <c r="C5" i="8"/>
  <c r="D5" i="8"/>
  <c r="E4" i="8"/>
  <c r="C4" i="8"/>
  <c r="B4" i="8"/>
</calcChain>
</file>

<file path=xl/sharedStrings.xml><?xml version="1.0" encoding="utf-8"?>
<sst xmlns="http://schemas.openxmlformats.org/spreadsheetml/2006/main" count="154" uniqueCount="83">
  <si>
    <t>KON</t>
  </si>
  <si>
    <t>ZPZ</t>
  </si>
  <si>
    <t>SV</t>
  </si>
  <si>
    <t>SPRP</t>
  </si>
  <si>
    <t>SMT</t>
  </si>
  <si>
    <t>RR</t>
  </si>
  <si>
    <t>Zjišťované nedostatky</t>
  </si>
  <si>
    <t>Počet provedených kontrol</t>
  </si>
  <si>
    <t>Předmět kontroly</t>
  </si>
  <si>
    <t>Odbor regionálního rozvoje</t>
  </si>
  <si>
    <t>Odbor strategie, přípravy a realizace projektů</t>
  </si>
  <si>
    <t>Odbor sociálních věcí</t>
  </si>
  <si>
    <t>Odbor životního prostředí a zemědělství</t>
  </si>
  <si>
    <t>Odbor kontroly</t>
  </si>
  <si>
    <t>ZPĚT NA NAVIGACI</t>
  </si>
  <si>
    <t>Odbor školství, mládeže a tělovýchovy</t>
  </si>
  <si>
    <t>Odbor kultury a památkové péče</t>
  </si>
  <si>
    <t>KP</t>
  </si>
  <si>
    <t>Objem kontrolovaných veřej. prostředků   (tis. Kč)</t>
  </si>
  <si>
    <t>Dotační program na výměnu zastaralých zdrojů tepla na pevná paliva (kotlíková dotace)</t>
  </si>
  <si>
    <t>Fond vodního hospodářství Ústeckého kraje</t>
  </si>
  <si>
    <t>Dotační program „Podpora začínajících podnikatelů v Ústeckém kraji pro rok 2018“</t>
  </si>
  <si>
    <t>Dotační program "Program na záchranu a obnovu kulturních památek Ústeckého kraje pro rok 2018"</t>
  </si>
  <si>
    <t>Fond Ústeckého kraje 2018</t>
  </si>
  <si>
    <t>Objem zjištěných nedostatků                     (tis. Kč)</t>
  </si>
  <si>
    <t>Objem zjištěného porušení rozpočtové kázně              (tis.Kč)</t>
  </si>
  <si>
    <t>Veřejnosprávní kontroly na místě dle odborů - 2020</t>
  </si>
  <si>
    <t>Program na záchranu a obnovu kulturních památek Ústeckého kraje pro rok 2019</t>
  </si>
  <si>
    <t>Program na záchranu a obnovu drobných památek a architektury dotvářející kulturní krajinu Ústeckého kraje pro rok 2019</t>
  </si>
  <si>
    <t>Program podpory regionální kulturní činnosti pro rok 2019</t>
  </si>
  <si>
    <t>Program obnovy venkova Ústeckého kraje 2019</t>
  </si>
  <si>
    <t>Podpora komunitního života na venkově 2019</t>
  </si>
  <si>
    <t>Kontrola plnění přijatých opatření zjištěných veřejnosprávní kontrolou</t>
  </si>
  <si>
    <t>Fond Ústeckého kraje 2019</t>
  </si>
  <si>
    <t>Dotační program „Podpora začínajících podnikatelů v Ústeckém kraji pro rok 2019“</t>
  </si>
  <si>
    <t>Podpora sociálních služeb v Ústeckém kraji 2019</t>
  </si>
  <si>
    <t>Podpora Ústeckého kraje na sociální služby  2019 - malý dotační program</t>
  </si>
  <si>
    <t>Podpora Ústeckého kraje v oblasti prorodinných aktivit 2019</t>
  </si>
  <si>
    <t>Podpora sociálních služeb v rámci projektu POSOSUK 2 - 2019</t>
  </si>
  <si>
    <t>Podpora sociálních služeb v rámci projektu POSOSUK 3 - 2020</t>
  </si>
  <si>
    <t>Program podpory rozvoje zemědělství a venkovských oblastí Ústeckého kraje v roce 2019</t>
  </si>
  <si>
    <t>Program pro rozvoj eko-agro oblastí v Ústeckém kraji,  oblast podpory obnovy krajiny a biodiverzity v roce 2019</t>
  </si>
  <si>
    <t>Program pro rozvoj eko-agro oblastí v Ústeckém kraji, oblast podpory rozvoje EVVO v roce 2019</t>
  </si>
  <si>
    <t>Program pro rozvoj eko-agro oblastí v Ústeckém kraji, oblast podpory včelařství v roce 2019</t>
  </si>
  <si>
    <t>Program pro podporu odpadového hospodářství obcí v Ústeckém kraji na období 2017 až 2025 v roce 2019</t>
  </si>
  <si>
    <t>Program pro rozvoj eko-agro oblastí v Ústeckém kraji, oblast podpory rozvoje zemědělství a venkovských oblastí Ústeckého kraje na období 2014-2020</t>
  </si>
  <si>
    <t xml:space="preserve">Kontroly hospodaření příspěvkové organizace kraje </t>
  </si>
  <si>
    <t>Dotační program "Podpora sociálních služeb v Ústeckém kraji 2019"</t>
  </si>
  <si>
    <t>Dotační program  "Podpora vybraných sociálních služeb v Ústeckém kraji 2019"</t>
  </si>
  <si>
    <t>Dotační program "Podpora Ústeckého kraje na sociální služby  2019 - malý dotační program"</t>
  </si>
  <si>
    <t>Dotační program "Podpora Ústeckého kraje v oblasti prorodinných aktivit 2019"</t>
  </si>
  <si>
    <t>Dotační program "Podpora rozvoje dobrovolnictví v Ústeckém kraji"</t>
  </si>
  <si>
    <t>Program 2019 na podporu nové techniky, výstavby požárních zbrojnic pro jednotky SDH a podporu spolků a veřejně prospěšných organizací působících na poli požární ochrany, ochrany obyvatelstva a ostatních složek IZS dle zákona č. 239/2000 Sb., o integrovaném záchranném systému a o změně některých zákonů, ve znění pozdějších předpisů, z rozpočtu Ústeckého kraje</t>
  </si>
  <si>
    <t>Účelová neinvestiční dotace obcím prostřednictvím krajů z rozpočtu MV-GŘ HZS ČR na výdaje jednotek sborů dobrovolných hasičů obcí Č.j. MV-36260-1/PO-IZS-2019, dotace poskytnutá v roce 2019</t>
  </si>
  <si>
    <t>Dotační program "Rodinné stříbro Ústeckého kraje" 2019</t>
  </si>
  <si>
    <t>Individuální dotace - Smlouva o spolupráci s UJEP, dotace poskytnutá v roce 2019</t>
  </si>
  <si>
    <t>Účelová dotace poskytnutá  v rámci SOHZ - provoz kardiochirurgie, dotace poskytnutá v roce 2018</t>
  </si>
  <si>
    <t>Účelová dotace poskytnutá v rámci SOHZ - provoz protialkoholní a protitoxikomanické záchytné služby, dotace poskytnutá v roce 2019</t>
  </si>
  <si>
    <t>Dotační program "Podpory regionální kulturní činnosti na rok 2019"</t>
  </si>
  <si>
    <t>Dotační program "Program na záchranu a obnovu kulturních památek Ústeckého kraje pro rok 2019"</t>
  </si>
  <si>
    <t>Dotační program "Program podpory aktivit stálých profesionálních divadelních souborů a hudebních těles působících na území Ústeckého kraje na rok 2019"</t>
  </si>
  <si>
    <t>Zajištění výkonu regionálních funkcí knihoven v Ústeckém kraji v roce 2019</t>
  </si>
  <si>
    <t>Individuální účelové dotace poskytnuté na podporu hokeje a fotbalu na rok 2018</t>
  </si>
  <si>
    <t xml:space="preserve">Dotační program "Koncepce financování sportů s širokou mládežnickou základnou v Ústeckém kraji 2018" </t>
  </si>
  <si>
    <t>Neinvestiční dotace z Fondu Ústeckého kraje 2019</t>
  </si>
  <si>
    <t>Státní příspěvek pro zřizovatele zařízení pro dětí vyžadující okamžitou pomoc</t>
  </si>
  <si>
    <t>Dotační program "Program obnovy venkova Ústeckého kraje 2019"</t>
  </si>
  <si>
    <t xml:space="preserve">bez nedostatků </t>
  </si>
  <si>
    <t>neoprávněné čerpání dotace na úhradu odvodu za porušení rozpočtové kázně za rok 2019</t>
  </si>
  <si>
    <t>uznatelný náklad projektu uhrazen po termínu realizace projektu</t>
  </si>
  <si>
    <t>příjemce nevedl dotaci a náklady dotace v účetnictví odděleně</t>
  </si>
  <si>
    <t>zadržené prostředky dotace</t>
  </si>
  <si>
    <t>zadržené prostředky dotace ve výši 273 616,15 Kč (nedodržen ZFU); neuznatelné náklady projektu ve výši 10 047,93 Kč</t>
  </si>
  <si>
    <t>neuznatelný náklad projektu (prémie)</t>
  </si>
  <si>
    <t>neuznatelné náklady</t>
  </si>
  <si>
    <t>uznatelný náklad 2 448 Kč uhrazen po termínu realizace projektu; náklady ve výši 106 048 Kč vznikly mimo realizaci projektu (23.4.-31.12.2018)</t>
  </si>
  <si>
    <t>nedodržen závazný finanční ukazatel projektu, zadržené prostředky dotace</t>
  </si>
  <si>
    <t>náklady vznikly mimo termín realizace projektu</t>
  </si>
  <si>
    <t>příjemce nevedl účetnictví podle z. 563/1991 Sb. (nevedl odděleně dotaci a náklady dotace)</t>
  </si>
  <si>
    <t xml:space="preserve">kontrola před vyplacením dotace (neoprávněný žadatel) </t>
  </si>
  <si>
    <t>kontrolou plnění přijatých opatření bylo zjištěno, že organizace provedla opravy (nedostatek v účtování na účet 966 v roce 2017) se zpožděním až v 4/2020</t>
  </si>
  <si>
    <t xml:space="preserve">Kontrolami hospodaření u příspěvkových organizací bylo zjišťováno nedodržování povinností stanovených zákonem č. 320/2001 Sb., o finanční kontrole ve veřejné správě a o změně některých zákonů, a postupů řídící kontroly dle ustanovení jeho prováděcí vyhlášky č.  416/2004 Sb. (výdajové operace byly uskutečňovány před schválením příkazce operace či hlavní účetní, řídící kontrola u vydaných faktur neprobíhala v souladu s vyhláškou, nepřípustné slučování funkce příkazce operace a správce rozpočtu), dále byly zjišťovány nedostatky různého charakteru a rozsahu, a to zejména v nedodržování zákona č. 563/1991 Sb., o účetnictví, jeho prováděcí vyhlášky č. 410/2009 Sb. a Českých účetních standardů č. 701 - 710 (různorodost účetních metod, nesprávné oceňování, evidence a účtování majetku, nesprávné časové rozlišení, náležitosti účetních dokladů, správnost účtování, nedostatky v procesu inventarizace, nesrovnalosti v oblasti cestovních náhrad), rozpočtových pravidel ve smyslu zákona č. 250/2000 Sb., o rozpočtových pravidlech územních rozpočtů (hospodaření s fondy), zákona č. 340/2015 Sb., o zvláštních podmínkách účinnosti některých smluv, uveřejňování těchto smluv a registr smluv (zákon o registru smluv) a v neposlední řadě nerespektování pokynů zřizovatele – vnitřních předpisů a pravidel (oblast odpisů, zadávání zakázek, zveřejňování smluv a vyřazování majetku). </t>
  </si>
  <si>
    <t>neoprávněné použití poskytnutých prostředků na krytí nákladů projektu, které nesplňovaly veškeré podmínky uznatelnosti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</si>
</sst>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justify" vertical="justify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8" fillId="0" borderId="0" xfId="0" applyFont="1" applyAlignment="1"/>
    <xf numFmtId="0" fontId="8" fillId="3" borderId="0" xfId="0" applyFont="1" applyFill="1"/>
    <xf numFmtId="0" fontId="0" fillId="3" borderId="0" xfId="0" applyFill="1"/>
    <xf numFmtId="0" fontId="12" fillId="0" borderId="0" xfId="0" applyFont="1" applyAlignment="1">
      <alignment vertical="center"/>
    </xf>
    <xf numFmtId="0" fontId="0" fillId="0" borderId="0" xfId="0" applyFont="1"/>
    <xf numFmtId="0" fontId="13" fillId="3" borderId="0" xfId="1" applyFont="1" applyFill="1"/>
    <xf numFmtId="0" fontId="14" fillId="0" borderId="0" xfId="1" applyFont="1" applyAlignment="1">
      <alignment vertical="center"/>
    </xf>
    <xf numFmtId="0" fontId="15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/>
    <xf numFmtId="49" fontId="3" fillId="0" borderId="0" xfId="0" applyNumberFormat="1" applyFont="1" applyFill="1" applyAlignment="1">
      <alignment horizontal="left"/>
    </xf>
    <xf numFmtId="0" fontId="8" fillId="0" borderId="5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4" xfId="0" applyFont="1" applyBorder="1"/>
    <xf numFmtId="49" fontId="5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8" fillId="0" borderId="0" xfId="0" applyFont="1" applyFill="1"/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1" fontId="8" fillId="0" borderId="8" xfId="0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13" fillId="0" borderId="0" xfId="1" applyFont="1" applyFill="1"/>
    <xf numFmtId="164" fontId="1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left" vertical="center" wrapText="1"/>
    </xf>
    <xf numFmtId="164" fontId="8" fillId="3" borderId="5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165" fontId="8" fillId="0" borderId="13" xfId="0" applyNumberFormat="1" applyFont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8" fillId="0" borderId="17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wrapText="1"/>
    </xf>
    <xf numFmtId="165" fontId="3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165" fontId="5" fillId="0" borderId="0" xfId="0" applyNumberFormat="1" applyFont="1" applyFill="1" applyAlignment="1">
      <alignment horizontal="right"/>
    </xf>
    <xf numFmtId="0" fontId="17" fillId="0" borderId="2" xfId="0" applyFont="1" applyFill="1" applyBorder="1" applyAlignment="1">
      <alignment vertical="center" wrapText="1"/>
    </xf>
    <xf numFmtId="1" fontId="8" fillId="0" borderId="0" xfId="0" applyNumberFormat="1" applyFont="1"/>
    <xf numFmtId="165" fontId="8" fillId="0" borderId="0" xfId="0" applyNumberFormat="1" applyFont="1"/>
    <xf numFmtId="0" fontId="17" fillId="0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7" fillId="0" borderId="9" xfId="0" applyFont="1" applyBorder="1" applyAlignment="1">
      <alignment vertical="center"/>
    </xf>
    <xf numFmtId="0" fontId="17" fillId="0" borderId="7" xfId="0" applyFont="1" applyBorder="1" applyAlignment="1">
      <alignment horizontal="justify" vertical="center" wrapText="1"/>
    </xf>
    <xf numFmtId="0" fontId="17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373380</xdr:colOff>
      <xdr:row>5</xdr:row>
      <xdr:rowOff>137160</xdr:rowOff>
    </xdr:to>
    <xdr:pic>
      <xdr:nvPicPr>
        <xdr:cNvPr id="1249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982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-ustecky.cz/Documents%20and%20Settings/johnova.i/Local%20Settings/Temporary%20Internet%20Files/Content.IE5/M7NE1T14/SV/Tabulka%20vyhodnocen&#237;%20v&#253;sledk&#367;%20kontroln&#237;%20&#269;inn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\Kon\Documents%20and%20Settings\johnova.i\Local%20Settings\Temporary%20Internet%20Files\Content.IE5\M7NE1T14\SV\Tabulka%20vyhodnocen&#237;%20v&#253;sledk&#367;%20kontroln&#237;%20&#269;inn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odbor"/>
      <sheetName val="veřejnospr. kontroly na místě"/>
      <sheetName val="kontr. přenes. působ. obce"/>
      <sheetName val="kontr. dle zvl. zákonů"/>
    </sheetNames>
    <sheetDataSet>
      <sheetData sheetId="0">
        <row r="1">
          <cell r="A1" t="str">
            <v>VYBRAT OBLAST</v>
          </cell>
        </row>
        <row r="2">
          <cell r="A2" t="str">
            <v>školství</v>
          </cell>
        </row>
        <row r="3">
          <cell r="A3" t="str">
            <v>krizové řízení</v>
          </cell>
        </row>
        <row r="4">
          <cell r="A4" t="str">
            <v>kultura</v>
          </cell>
        </row>
        <row r="5">
          <cell r="A5" t="str">
            <v>zemědělství</v>
          </cell>
        </row>
        <row r="6">
          <cell r="A6" t="str">
            <v>zdravotnictví</v>
          </cell>
        </row>
        <row r="7">
          <cell r="A7" t="str">
            <v>průmysl  a obchod</v>
          </cell>
        </row>
        <row r="8">
          <cell r="A8" t="str">
            <v>obchod</v>
          </cell>
        </row>
        <row r="9">
          <cell r="A9" t="str">
            <v>finance</v>
          </cell>
        </row>
        <row r="10">
          <cell r="A10" t="str">
            <v>doprava</v>
          </cell>
        </row>
        <row r="11">
          <cell r="A11" t="str">
            <v>práce a sos. věci</v>
          </cell>
        </row>
        <row r="12">
          <cell r="A12" t="str">
            <v>životní prostředí</v>
          </cell>
        </row>
        <row r="13">
          <cell r="A13" t="str">
            <v>místní rozvoj</v>
          </cell>
        </row>
        <row r="14">
          <cell r="A14" t="str">
            <v>vnitro</v>
          </cell>
        </row>
        <row r="15">
          <cell r="A15" t="str">
            <v>obrana</v>
          </cell>
        </row>
        <row r="16">
          <cell r="A16" t="str">
            <v>RÚIAN</v>
          </cell>
        </row>
        <row r="17">
          <cell r="A17" t="str">
            <v>ostatní nezařazené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r-ustecky.cz/AppData/Local/Microsoft/Windows/Temporary%20Internet%20Files/Content.Outlook/AppData/Local/Microsoft/AppData/Local/Microsoft/Windows/Temporary%20Internet%20Files/Content.Outlook/DJCOG4DP/Ve&#345;ejnospr&#225;vn&#237;%20kontrola%20%20dle%20odbor&#367;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activeCell="C4" sqref="C4:D4"/>
    </sheetView>
  </sheetViews>
  <sheetFormatPr defaultRowHeight="15" x14ac:dyDescent="0.25"/>
  <cols>
    <col min="2" max="2" width="7.85546875" customWidth="1"/>
    <col min="3" max="3" width="47.5703125" customWidth="1"/>
    <col min="4" max="4" width="19.140625" customWidth="1"/>
    <col min="5" max="6" width="41.42578125" customWidth="1"/>
  </cols>
  <sheetData>
    <row r="1" spans="1:6" x14ac:dyDescent="0.25">
      <c r="A1" s="2"/>
    </row>
    <row r="3" spans="1:6" ht="18" x14ac:dyDescent="0.25">
      <c r="D3" s="111"/>
      <c r="E3" s="111"/>
      <c r="F3" s="12"/>
    </row>
    <row r="4" spans="1:6" ht="18" x14ac:dyDescent="0.25">
      <c r="C4" s="112" t="s">
        <v>26</v>
      </c>
      <c r="D4" s="112"/>
    </row>
    <row r="7" spans="1:6" x14ac:dyDescent="0.25">
      <c r="D7" s="16"/>
    </row>
    <row r="8" spans="1:6" ht="15.75" x14ac:dyDescent="0.25">
      <c r="C8" s="13" t="s">
        <v>16</v>
      </c>
      <c r="D8" s="58" t="s">
        <v>17</v>
      </c>
      <c r="E8" s="13"/>
    </row>
    <row r="9" spans="1:6" ht="15.75" x14ac:dyDescent="0.25">
      <c r="C9" s="13"/>
      <c r="D9" s="17"/>
      <c r="E9" s="13"/>
    </row>
    <row r="10" spans="1:6" ht="15.75" x14ac:dyDescent="0.25">
      <c r="C10" s="13" t="s">
        <v>9</v>
      </c>
      <c r="D10" s="17" t="s">
        <v>5</v>
      </c>
      <c r="E10" s="13"/>
    </row>
    <row r="11" spans="1:6" ht="15.75" x14ac:dyDescent="0.25">
      <c r="C11" s="13"/>
      <c r="D11" s="17"/>
      <c r="E11" s="13"/>
    </row>
    <row r="12" spans="1:6" ht="15.75" x14ac:dyDescent="0.25">
      <c r="C12" s="13" t="s">
        <v>15</v>
      </c>
      <c r="D12" s="17" t="s">
        <v>4</v>
      </c>
      <c r="E12" s="13"/>
    </row>
    <row r="13" spans="1:6" ht="15.75" x14ac:dyDescent="0.25">
      <c r="C13" s="13"/>
      <c r="D13" s="17"/>
      <c r="E13" s="13"/>
    </row>
    <row r="14" spans="1:6" ht="15.75" x14ac:dyDescent="0.25">
      <c r="C14" s="13" t="s">
        <v>10</v>
      </c>
      <c r="D14" s="17" t="s">
        <v>3</v>
      </c>
      <c r="E14" s="13"/>
    </row>
    <row r="15" spans="1:6" ht="15.75" x14ac:dyDescent="0.25">
      <c r="C15" s="13"/>
      <c r="D15" s="17"/>
      <c r="E15" s="13"/>
    </row>
    <row r="16" spans="1:6" ht="15.75" x14ac:dyDescent="0.25">
      <c r="C16" s="13" t="s">
        <v>11</v>
      </c>
      <c r="D16" s="17" t="s">
        <v>2</v>
      </c>
      <c r="E16" s="13"/>
    </row>
    <row r="17" spans="3:5" ht="15.75" x14ac:dyDescent="0.25">
      <c r="C17" s="13"/>
      <c r="D17" s="17"/>
      <c r="E17" s="13"/>
    </row>
    <row r="18" spans="3:5" ht="15.75" x14ac:dyDescent="0.25">
      <c r="C18" s="13" t="s">
        <v>12</v>
      </c>
      <c r="D18" s="17" t="s">
        <v>1</v>
      </c>
      <c r="E18" s="13"/>
    </row>
    <row r="19" spans="3:5" ht="15.75" x14ac:dyDescent="0.25">
      <c r="C19" s="13"/>
      <c r="D19" s="17"/>
      <c r="E19" s="13"/>
    </row>
    <row r="20" spans="3:5" ht="15.75" x14ac:dyDescent="0.25">
      <c r="C20" s="13" t="s">
        <v>13</v>
      </c>
      <c r="D20" s="17" t="s">
        <v>0</v>
      </c>
      <c r="E20" s="13"/>
    </row>
    <row r="21" spans="3:5" x14ac:dyDescent="0.25">
      <c r="D21" s="13"/>
      <c r="E21" s="13"/>
    </row>
    <row r="22" spans="3:5" x14ac:dyDescent="0.25">
      <c r="D22" s="13"/>
      <c r="E22" s="13"/>
    </row>
    <row r="23" spans="3:5" x14ac:dyDescent="0.25">
      <c r="D23" s="13"/>
      <c r="E23" s="13"/>
    </row>
    <row r="24" spans="3:5" x14ac:dyDescent="0.25">
      <c r="D24" s="13"/>
      <c r="E24" s="13"/>
    </row>
    <row r="25" spans="3:5" x14ac:dyDescent="0.25">
      <c r="D25" s="13"/>
      <c r="E25" s="13"/>
    </row>
    <row r="26" spans="3:5" x14ac:dyDescent="0.25">
      <c r="D26" s="14"/>
      <c r="E26" s="14"/>
    </row>
  </sheetData>
  <mergeCells count="2">
    <mergeCell ref="D3:E3"/>
    <mergeCell ref="C4:D4"/>
  </mergeCells>
  <hyperlinks>
    <hyperlink ref="D10" location="RR!A1" display="RR"/>
    <hyperlink ref="D12" location="SMT!A1" display="SMT"/>
    <hyperlink ref="D14" location="SPRP!A1" display="SPRP"/>
    <hyperlink ref="D16" location="SV!A1" display="SV"/>
    <hyperlink ref="D18" location="ZPZ!A1" display="ZPZ"/>
    <hyperlink ref="D20" location="KON!A1" display="KON"/>
    <hyperlink ref="D8" location="KP!A1" display="KP"/>
  </hyperlink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"/>
  <sheetViews>
    <sheetView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9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A1" s="15"/>
      <c r="B1" s="15"/>
      <c r="C1" s="15"/>
      <c r="D1" s="15"/>
      <c r="E1" s="15"/>
      <c r="F1" s="20" t="s">
        <v>14</v>
      </c>
    </row>
    <row r="2" spans="1:6" ht="22.9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ht="42.75" x14ac:dyDescent="0.2">
      <c r="A4" s="78" t="s">
        <v>27</v>
      </c>
      <c r="B4" s="37">
        <f>2+2</f>
        <v>4</v>
      </c>
      <c r="C4" s="70">
        <f>900+1173.966</f>
        <v>2073.9659999999999</v>
      </c>
      <c r="D4" s="70">
        <v>307.67061999999999</v>
      </c>
      <c r="E4" s="70">
        <v>0</v>
      </c>
      <c r="F4" s="106" t="s">
        <v>82</v>
      </c>
    </row>
    <row r="5" spans="1:6" ht="57" x14ac:dyDescent="0.2">
      <c r="A5" s="78" t="s">
        <v>28</v>
      </c>
      <c r="B5" s="38">
        <v>3</v>
      </c>
      <c r="C5" s="67">
        <v>316</v>
      </c>
      <c r="D5" s="66">
        <v>0</v>
      </c>
      <c r="E5" s="67">
        <v>0</v>
      </c>
      <c r="F5" s="107" t="s">
        <v>67</v>
      </c>
    </row>
    <row r="6" spans="1:6" ht="28.5" x14ac:dyDescent="0.2">
      <c r="A6" s="78" t="s">
        <v>29</v>
      </c>
      <c r="B6" s="52">
        <v>1</v>
      </c>
      <c r="C6" s="68">
        <v>50</v>
      </c>
      <c r="D6" s="68">
        <v>0</v>
      </c>
      <c r="E6" s="68">
        <v>0</v>
      </c>
      <c r="F6" s="108" t="s">
        <v>67</v>
      </c>
    </row>
    <row r="7" spans="1:6" ht="15" thickBot="1" x14ac:dyDescent="0.25">
      <c r="A7" s="79"/>
      <c r="B7" s="39"/>
      <c r="C7" s="69"/>
      <c r="D7" s="69"/>
      <c r="E7" s="69"/>
      <c r="F7" s="40"/>
    </row>
    <row r="9" spans="1:6" x14ac:dyDescent="0.2">
      <c r="B9" s="104"/>
      <c r="C9" s="105"/>
      <c r="D9" s="105"/>
      <c r="E9" s="105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1"/>
  <colBreaks count="2" manualBreakCount="2">
    <brk id="2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"/>
  <sheetViews>
    <sheetView showGridLines="0"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8.7109375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B1" s="18"/>
      <c r="C1" s="18"/>
      <c r="D1" s="18"/>
      <c r="E1" s="18"/>
      <c r="F1" s="19" t="s">
        <v>14</v>
      </c>
    </row>
    <row r="2" spans="1:6" ht="22.9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ht="36.75" customHeight="1" x14ac:dyDescent="0.2">
      <c r="A4" s="80" t="s">
        <v>30</v>
      </c>
      <c r="B4" s="23">
        <v>15</v>
      </c>
      <c r="C4" s="59">
        <f>6934422.25/1000</f>
        <v>6934.4222499999996</v>
      </c>
      <c r="D4" s="59">
        <v>0</v>
      </c>
      <c r="E4" s="59">
        <v>0</v>
      </c>
      <c r="F4" s="24" t="s">
        <v>67</v>
      </c>
    </row>
    <row r="5" spans="1:6" ht="36.75" customHeight="1" x14ac:dyDescent="0.2">
      <c r="A5" s="94" t="s">
        <v>31</v>
      </c>
      <c r="B5" s="95">
        <v>2</v>
      </c>
      <c r="C5" s="96">
        <v>1923.47847</v>
      </c>
      <c r="D5" s="96">
        <v>0</v>
      </c>
      <c r="E5" s="96">
        <v>0</v>
      </c>
      <c r="F5" s="97" t="s">
        <v>67</v>
      </c>
    </row>
    <row r="6" spans="1:6" ht="14.25" customHeight="1" thickBot="1" x14ac:dyDescent="0.25">
      <c r="A6" s="81"/>
      <c r="B6" s="36"/>
      <c r="C6" s="69"/>
      <c r="D6" s="69"/>
      <c r="E6" s="69"/>
      <c r="F6" s="11"/>
    </row>
  </sheetData>
  <hyperlinks>
    <hyperlink ref="B1:F1" r:id="rId1" location="NAVIGACE!A1" display="ZPĚT"/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2"/>
  <colBreaks count="2" manualBreakCount="2">
    <brk id="2" max="1048575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"/>
  <sheetViews>
    <sheetView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20.42578125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2.9" customHeight="1" x14ac:dyDescent="0.2">
      <c r="A1" s="18"/>
      <c r="B1" s="18"/>
      <c r="C1" s="18"/>
      <c r="D1" s="18"/>
      <c r="E1" s="18"/>
      <c r="F1" s="20" t="s">
        <v>14</v>
      </c>
    </row>
    <row r="2" spans="1:6" ht="22.9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ht="51" x14ac:dyDescent="0.2">
      <c r="A4" s="78" t="s">
        <v>32</v>
      </c>
      <c r="B4" s="72">
        <v>6</v>
      </c>
      <c r="C4" s="67">
        <f>10067742.32/1000</f>
        <v>10067.742320000001</v>
      </c>
      <c r="D4" s="65">
        <v>0</v>
      </c>
      <c r="E4" s="65">
        <f>303632.56/1000</f>
        <v>303.63256000000001</v>
      </c>
      <c r="F4" s="47" t="s">
        <v>80</v>
      </c>
    </row>
    <row r="5" spans="1:6" ht="15" thickBot="1" x14ac:dyDescent="0.25">
      <c r="A5" s="79"/>
      <c r="B5" s="73"/>
      <c r="C5" s="69"/>
      <c r="D5" s="69"/>
      <c r="E5" s="69"/>
      <c r="F5" s="49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1"/>
  <colBreaks count="2" manualBreakCount="2">
    <brk id="2" max="1048575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6"/>
  <sheetViews>
    <sheetView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20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5"/>
      <c r="B1" s="15"/>
      <c r="C1" s="15"/>
      <c r="D1" s="15"/>
      <c r="E1" s="15"/>
      <c r="F1" s="20" t="s">
        <v>14</v>
      </c>
    </row>
    <row r="2" spans="1:6" ht="23.45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x14ac:dyDescent="0.2">
      <c r="A4" s="78" t="s">
        <v>33</v>
      </c>
      <c r="B4" s="72">
        <f>2+14</f>
        <v>16</v>
      </c>
      <c r="C4" s="67">
        <f>(155566+681362.41)/1000</f>
        <v>836.92840999999999</v>
      </c>
      <c r="D4" s="65">
        <v>0</v>
      </c>
      <c r="E4" s="65">
        <v>0</v>
      </c>
      <c r="F4" s="46" t="s">
        <v>67</v>
      </c>
    </row>
    <row r="5" spans="1:6" x14ac:dyDescent="0.2">
      <c r="A5" s="78" t="s">
        <v>23</v>
      </c>
      <c r="B5" s="72">
        <f>2+18</f>
        <v>20</v>
      </c>
      <c r="C5" s="67">
        <f>(1576103.64+3620910.95)/1000</f>
        <v>5197.0145899999998</v>
      </c>
      <c r="D5" s="65">
        <v>0</v>
      </c>
      <c r="E5" s="65">
        <v>0</v>
      </c>
      <c r="F5" s="46" t="s">
        <v>67</v>
      </c>
    </row>
    <row r="6" spans="1:6" ht="42.75" x14ac:dyDescent="0.2">
      <c r="A6" s="78" t="s">
        <v>21</v>
      </c>
      <c r="B6" s="72">
        <v>2</v>
      </c>
      <c r="C6" s="67">
        <v>620.27599999999995</v>
      </c>
      <c r="D6" s="65">
        <v>0</v>
      </c>
      <c r="E6" s="65">
        <v>0</v>
      </c>
      <c r="F6" s="46" t="s">
        <v>67</v>
      </c>
    </row>
    <row r="7" spans="1:6" ht="42.75" x14ac:dyDescent="0.2">
      <c r="A7" s="78" t="s">
        <v>34</v>
      </c>
      <c r="B7" s="72">
        <f>1+2</f>
        <v>3</v>
      </c>
      <c r="C7" s="67">
        <f>(330171+691029.82)/1000</f>
        <v>1021.2008199999999</v>
      </c>
      <c r="D7" s="65">
        <v>0</v>
      </c>
      <c r="E7" s="65">
        <v>0</v>
      </c>
      <c r="F7" s="46" t="s">
        <v>67</v>
      </c>
    </row>
    <row r="8" spans="1:6" ht="42.75" x14ac:dyDescent="0.2">
      <c r="A8" s="78" t="s">
        <v>19</v>
      </c>
      <c r="B8" s="72">
        <f>14+17</f>
        <v>31</v>
      </c>
      <c r="C8" s="67">
        <f>(2944773.05+3755776.1)/1000</f>
        <v>6700.5491500000007</v>
      </c>
      <c r="D8" s="65">
        <v>0</v>
      </c>
      <c r="E8" s="65">
        <v>127.5</v>
      </c>
      <c r="F8" s="46" t="s">
        <v>79</v>
      </c>
    </row>
    <row r="9" spans="1:6" ht="15" thickBot="1" x14ac:dyDescent="0.25">
      <c r="A9" s="79"/>
      <c r="B9" s="73"/>
      <c r="C9" s="69"/>
      <c r="D9" s="64"/>
      <c r="E9" s="64"/>
      <c r="F9" s="49"/>
    </row>
    <row r="10" spans="1:6" x14ac:dyDescent="0.2">
      <c r="A10" s="8"/>
      <c r="B10" s="93"/>
      <c r="C10" s="8"/>
      <c r="D10" s="8"/>
      <c r="E10" s="8"/>
      <c r="F10" s="5"/>
    </row>
    <row r="11" spans="1:6" x14ac:dyDescent="0.2">
      <c r="A11" s="8"/>
      <c r="B11" s="10"/>
      <c r="C11" s="10"/>
      <c r="D11" s="10"/>
      <c r="E11" s="10"/>
      <c r="F11" s="7"/>
    </row>
    <row r="12" spans="1:6" x14ac:dyDescent="0.2">
      <c r="A12" s="9"/>
      <c r="B12" s="9"/>
      <c r="C12" s="9"/>
      <c r="D12" s="9"/>
      <c r="E12" s="9"/>
      <c r="F12" s="6"/>
    </row>
    <row r="13" spans="1:6" x14ac:dyDescent="0.2">
      <c r="A13" s="9"/>
      <c r="B13" s="9"/>
      <c r="C13" s="9"/>
      <c r="D13" s="9"/>
      <c r="E13" s="9"/>
      <c r="F13" s="6"/>
    </row>
    <row r="14" spans="1:6" x14ac:dyDescent="0.2">
      <c r="A14" s="9"/>
    </row>
    <row r="15" spans="1:6" x14ac:dyDescent="0.2">
      <c r="A15" s="9"/>
    </row>
    <row r="16" spans="1:6" x14ac:dyDescent="0.2">
      <c r="A16" s="9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1"/>
  <colBreaks count="2" manualBreakCount="2">
    <brk id="2" max="1048575" man="1"/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2"/>
  <sheetViews>
    <sheetView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20.28515625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5"/>
      <c r="B1" s="15"/>
      <c r="C1" s="15"/>
      <c r="D1" s="15"/>
      <c r="E1" s="15"/>
      <c r="F1" s="20" t="s">
        <v>14</v>
      </c>
    </row>
    <row r="2" spans="1:6" ht="23.45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s="3" customFormat="1" ht="28.5" x14ac:dyDescent="0.25">
      <c r="A4" s="80" t="s">
        <v>35</v>
      </c>
      <c r="B4" s="72">
        <f>5+7</f>
        <v>12</v>
      </c>
      <c r="C4" s="71">
        <f>(6568082.36+24878823.03)/1000</f>
        <v>31446.90539</v>
      </c>
      <c r="D4" s="60">
        <v>0</v>
      </c>
      <c r="E4" s="61">
        <v>0</v>
      </c>
      <c r="F4" s="109" t="s">
        <v>67</v>
      </c>
    </row>
    <row r="5" spans="1:6" s="3" customFormat="1" ht="42.75" x14ac:dyDescent="0.25">
      <c r="A5" s="89" t="s">
        <v>36</v>
      </c>
      <c r="B5" s="72">
        <v>2</v>
      </c>
      <c r="C5" s="71">
        <v>26.302</v>
      </c>
      <c r="D5" s="90">
        <v>0</v>
      </c>
      <c r="E5" s="91">
        <v>0</v>
      </c>
      <c r="F5" s="110" t="s">
        <v>67</v>
      </c>
    </row>
    <row r="6" spans="1:6" s="3" customFormat="1" ht="28.5" x14ac:dyDescent="0.25">
      <c r="A6" s="89" t="s">
        <v>37</v>
      </c>
      <c r="B6" s="72">
        <v>2</v>
      </c>
      <c r="C6" s="71">
        <v>52.63</v>
      </c>
      <c r="D6" s="90">
        <v>0</v>
      </c>
      <c r="E6" s="91">
        <v>0</v>
      </c>
      <c r="F6" s="110" t="s">
        <v>67</v>
      </c>
    </row>
    <row r="7" spans="1:6" s="3" customFormat="1" ht="42.75" x14ac:dyDescent="0.25">
      <c r="A7" s="78" t="s">
        <v>38</v>
      </c>
      <c r="B7" s="72">
        <v>12</v>
      </c>
      <c r="C7" s="67">
        <f>6938.68365</f>
        <v>6938.6836499999999</v>
      </c>
      <c r="D7" s="62">
        <v>0</v>
      </c>
      <c r="E7" s="63">
        <v>0</v>
      </c>
      <c r="F7" s="48" t="s">
        <v>67</v>
      </c>
    </row>
    <row r="8" spans="1:6" s="3" customFormat="1" ht="42.75" x14ac:dyDescent="0.25">
      <c r="A8" s="78" t="s">
        <v>39</v>
      </c>
      <c r="B8" s="72">
        <v>29</v>
      </c>
      <c r="C8" s="67">
        <v>16519.121770000002</v>
      </c>
      <c r="D8" s="62">
        <v>0</v>
      </c>
      <c r="E8" s="63">
        <v>0</v>
      </c>
      <c r="F8" s="48" t="s">
        <v>67</v>
      </c>
    </row>
    <row r="9" spans="1:6" s="3" customFormat="1" ht="15" thickBot="1" x14ac:dyDescent="0.3">
      <c r="A9" s="82"/>
      <c r="B9" s="83"/>
      <c r="C9" s="84"/>
      <c r="D9" s="84"/>
      <c r="E9" s="85"/>
      <c r="F9" s="86"/>
    </row>
    <row r="12" spans="1:6" x14ac:dyDescent="0.2">
      <c r="A12" s="25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1"/>
  <colBreaks count="2" manualBreakCount="2">
    <brk id="2" max="1048575" man="1"/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4"/>
  <sheetViews>
    <sheetView zoomScaleNormal="100" workbookViewId="0"/>
  </sheetViews>
  <sheetFormatPr defaultColWidth="9.140625" defaultRowHeight="14.25" x14ac:dyDescent="0.2"/>
  <cols>
    <col min="1" max="1" width="32.85546875" style="2" customWidth="1"/>
    <col min="2" max="2" width="15.5703125" style="2" customWidth="1"/>
    <col min="3" max="3" width="19" style="2" customWidth="1"/>
    <col min="4" max="4" width="15.7109375" style="2" customWidth="1"/>
    <col min="5" max="5" width="15.5703125" style="2" customWidth="1"/>
    <col min="6" max="6" width="37.85546875" style="2" customWidth="1"/>
    <col min="7" max="16384" width="9.140625" style="2"/>
  </cols>
  <sheetData>
    <row r="1" spans="1:6" ht="23.25" customHeight="1" x14ac:dyDescent="0.2">
      <c r="A1" s="15"/>
      <c r="B1" s="15"/>
      <c r="C1" s="15"/>
      <c r="D1" s="15"/>
      <c r="E1" s="15"/>
      <c r="F1" s="20" t="s">
        <v>14</v>
      </c>
    </row>
    <row r="2" spans="1:6" ht="22.9" customHeight="1" thickBot="1" x14ac:dyDescent="0.25"/>
    <row r="3" spans="1:6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6" ht="57" x14ac:dyDescent="0.2">
      <c r="A4" s="80" t="s">
        <v>40</v>
      </c>
      <c r="B4" s="72">
        <v>6</v>
      </c>
      <c r="C4" s="71">
        <v>2173.1439999999998</v>
      </c>
      <c r="D4" s="65">
        <v>0</v>
      </c>
      <c r="E4" s="65">
        <v>0</v>
      </c>
      <c r="F4" s="1" t="s">
        <v>67</v>
      </c>
    </row>
    <row r="5" spans="1:6" ht="57" x14ac:dyDescent="0.2">
      <c r="A5" s="78" t="s">
        <v>41</v>
      </c>
      <c r="B5" s="72">
        <v>3</v>
      </c>
      <c r="C5" s="67">
        <v>368.62700000000001</v>
      </c>
      <c r="D5" s="65">
        <v>0</v>
      </c>
      <c r="E5" s="65">
        <v>0</v>
      </c>
      <c r="F5" s="1" t="s">
        <v>67</v>
      </c>
    </row>
    <row r="6" spans="1:6" ht="57" x14ac:dyDescent="0.2">
      <c r="A6" s="78" t="s">
        <v>42</v>
      </c>
      <c r="B6" s="72">
        <v>3</v>
      </c>
      <c r="C6" s="67">
        <v>124.61785999999999</v>
      </c>
      <c r="D6" s="65">
        <v>0</v>
      </c>
      <c r="E6" s="65">
        <v>0</v>
      </c>
      <c r="F6" s="1" t="s">
        <v>67</v>
      </c>
    </row>
    <row r="7" spans="1:6" ht="42.75" x14ac:dyDescent="0.2">
      <c r="A7" s="78" t="s">
        <v>43</v>
      </c>
      <c r="B7" s="72">
        <v>23</v>
      </c>
      <c r="C7" s="67">
        <v>431.17500000000001</v>
      </c>
      <c r="D7" s="66">
        <v>0</v>
      </c>
      <c r="E7" s="66">
        <v>0</v>
      </c>
      <c r="F7" s="1" t="s">
        <v>67</v>
      </c>
    </row>
    <row r="8" spans="1:6" ht="28.5" x14ac:dyDescent="0.2">
      <c r="A8" s="87" t="s">
        <v>20</v>
      </c>
      <c r="B8" s="74">
        <v>1</v>
      </c>
      <c r="C8" s="68">
        <v>1299.816</v>
      </c>
      <c r="D8" s="75">
        <v>0</v>
      </c>
      <c r="E8" s="75">
        <v>0</v>
      </c>
      <c r="F8" s="76" t="s">
        <v>67</v>
      </c>
    </row>
    <row r="9" spans="1:6" ht="57" x14ac:dyDescent="0.2">
      <c r="A9" s="87" t="s">
        <v>44</v>
      </c>
      <c r="B9" s="74">
        <v>7</v>
      </c>
      <c r="C9" s="68">
        <v>9647.7634500000004</v>
      </c>
      <c r="D9" s="75">
        <v>0</v>
      </c>
      <c r="E9" s="75">
        <v>0</v>
      </c>
      <c r="F9" s="76" t="s">
        <v>67</v>
      </c>
    </row>
    <row r="10" spans="1:6" ht="71.25" x14ac:dyDescent="0.2">
      <c r="A10" s="87" t="s">
        <v>45</v>
      </c>
      <c r="B10" s="74">
        <v>1</v>
      </c>
      <c r="C10" s="68">
        <v>4893.3898099999997</v>
      </c>
      <c r="D10" s="75">
        <v>0</v>
      </c>
      <c r="E10" s="75">
        <v>0</v>
      </c>
      <c r="F10" s="76" t="s">
        <v>67</v>
      </c>
    </row>
    <row r="11" spans="1:6" ht="15" thickBot="1" x14ac:dyDescent="0.25">
      <c r="A11" s="79"/>
      <c r="B11" s="73"/>
      <c r="C11" s="69"/>
      <c r="D11" s="69"/>
      <c r="E11" s="69"/>
      <c r="F11" s="11"/>
    </row>
    <row r="12" spans="1:6" x14ac:dyDescent="0.2">
      <c r="A12" s="45"/>
      <c r="B12" s="45"/>
      <c r="C12" s="45"/>
      <c r="D12" s="45"/>
    </row>
    <row r="13" spans="1:6" x14ac:dyDescent="0.2">
      <c r="A13" s="45"/>
      <c r="B13" s="45"/>
      <c r="C13" s="45"/>
      <c r="D13" s="45"/>
      <c r="E13" s="45"/>
    </row>
    <row r="14" spans="1:6" x14ac:dyDescent="0.2">
      <c r="A14" s="45"/>
      <c r="B14" s="45"/>
      <c r="C14" s="45"/>
      <c r="D14" s="45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fitToHeight="0" orientation="landscape" r:id="rId1"/>
  <colBreaks count="1" manualBreakCount="1"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zoomScaleNormal="100" workbookViewId="0"/>
  </sheetViews>
  <sheetFormatPr defaultColWidth="9.140625" defaultRowHeight="14.25" x14ac:dyDescent="0.2"/>
  <cols>
    <col min="1" max="1" width="34.42578125" style="2" customWidth="1"/>
    <col min="2" max="2" width="15.5703125" style="2" customWidth="1"/>
    <col min="3" max="3" width="19.7109375" style="2" customWidth="1"/>
    <col min="4" max="4" width="17.28515625" style="22" customWidth="1"/>
    <col min="5" max="5" width="15.5703125" style="2" customWidth="1"/>
    <col min="6" max="6" width="59.42578125" style="2" customWidth="1"/>
    <col min="7" max="16384" width="9.140625" style="2"/>
  </cols>
  <sheetData>
    <row r="1" spans="1:8" ht="23.25" customHeight="1" x14ac:dyDescent="0.2">
      <c r="A1" s="15"/>
      <c r="B1" s="15"/>
      <c r="C1" s="15"/>
      <c r="D1" s="21"/>
      <c r="E1" s="15"/>
      <c r="F1" s="20" t="s">
        <v>14</v>
      </c>
    </row>
    <row r="2" spans="1:8" ht="22.9" customHeight="1" thickBot="1" x14ac:dyDescent="0.25"/>
    <row r="3" spans="1:8" s="3" customFormat="1" ht="90.75" thickBot="1" x14ac:dyDescent="0.3">
      <c r="A3" s="4" t="s">
        <v>8</v>
      </c>
      <c r="B3" s="4" t="s">
        <v>7</v>
      </c>
      <c r="C3" s="4" t="s">
        <v>18</v>
      </c>
      <c r="D3" s="4" t="s">
        <v>25</v>
      </c>
      <c r="E3" s="4" t="s">
        <v>24</v>
      </c>
      <c r="F3" s="4" t="s">
        <v>6</v>
      </c>
    </row>
    <row r="4" spans="1:8" ht="285" customHeight="1" x14ac:dyDescent="0.2">
      <c r="A4" s="80" t="s">
        <v>46</v>
      </c>
      <c r="B4" s="72">
        <f>18+22</f>
        <v>40</v>
      </c>
      <c r="C4" s="55">
        <f>(1639368154.04+1516490794.79)/1000</f>
        <v>3155858.9488300001</v>
      </c>
      <c r="D4" s="55">
        <v>0</v>
      </c>
      <c r="E4" s="55">
        <f>(3978231.01+10185008.37)/1000</f>
        <v>14163.239379999999</v>
      </c>
      <c r="F4" s="50" t="s">
        <v>81</v>
      </c>
    </row>
    <row r="5" spans="1:8" ht="42.75" x14ac:dyDescent="0.2">
      <c r="A5" s="78" t="s">
        <v>47</v>
      </c>
      <c r="B5" s="72">
        <v>16</v>
      </c>
      <c r="C5" s="57">
        <f>(20021080+63961391.72)/1000</f>
        <v>83982.471720000001</v>
      </c>
      <c r="D5" s="57">
        <f>27005/1000</f>
        <v>27.004999999999999</v>
      </c>
      <c r="E5" s="57">
        <v>0</v>
      </c>
      <c r="F5" s="53" t="s">
        <v>68</v>
      </c>
    </row>
    <row r="6" spans="1:8" ht="42.75" x14ac:dyDescent="0.2">
      <c r="A6" s="78" t="s">
        <v>48</v>
      </c>
      <c r="B6" s="72">
        <v>3</v>
      </c>
      <c r="C6" s="56">
        <v>1289.0796</v>
      </c>
      <c r="D6" s="56">
        <v>0</v>
      </c>
      <c r="E6" s="56">
        <v>2.4</v>
      </c>
      <c r="F6" s="103" t="s">
        <v>69</v>
      </c>
    </row>
    <row r="7" spans="1:8" ht="42.75" x14ac:dyDescent="0.2">
      <c r="A7" s="78" t="s">
        <v>49</v>
      </c>
      <c r="B7" s="72">
        <v>9</v>
      </c>
      <c r="C7" s="55">
        <f>(496360+644781)/1000</f>
        <v>1141.1410000000001</v>
      </c>
      <c r="D7" s="55">
        <v>0</v>
      </c>
      <c r="E7" s="55">
        <v>27.225999999999999</v>
      </c>
      <c r="F7" s="51" t="s">
        <v>70</v>
      </c>
    </row>
    <row r="8" spans="1:8" ht="42.75" x14ac:dyDescent="0.2">
      <c r="A8" s="78" t="s">
        <v>50</v>
      </c>
      <c r="B8" s="72">
        <v>1</v>
      </c>
      <c r="C8" s="54">
        <v>26.315000000000001</v>
      </c>
      <c r="D8" s="54">
        <v>0</v>
      </c>
      <c r="E8" s="54">
        <v>0</v>
      </c>
      <c r="F8" s="51" t="s">
        <v>67</v>
      </c>
    </row>
    <row r="9" spans="1:8" ht="28.5" x14ac:dyDescent="0.2">
      <c r="A9" s="78" t="s">
        <v>51</v>
      </c>
      <c r="B9" s="72">
        <v>1</v>
      </c>
      <c r="C9" s="54">
        <v>70</v>
      </c>
      <c r="D9" s="54">
        <v>0</v>
      </c>
      <c r="E9" s="54">
        <v>0</v>
      </c>
      <c r="F9" s="51" t="s">
        <v>67</v>
      </c>
    </row>
    <row r="10" spans="1:8" ht="185.25" x14ac:dyDescent="0.2">
      <c r="A10" s="78" t="s">
        <v>52</v>
      </c>
      <c r="B10" s="72">
        <v>3</v>
      </c>
      <c r="C10" s="55">
        <f>(1158546+55180)/1000</f>
        <v>1213.7260000000001</v>
      </c>
      <c r="D10" s="55">
        <v>0</v>
      </c>
      <c r="E10" s="55">
        <v>0</v>
      </c>
      <c r="F10" s="50" t="s">
        <v>67</v>
      </c>
    </row>
    <row r="11" spans="1:8" ht="85.5" x14ac:dyDescent="0.2">
      <c r="A11" s="78" t="s">
        <v>53</v>
      </c>
      <c r="B11" s="72">
        <v>3</v>
      </c>
      <c r="C11" s="55">
        <f>(848572.91+1266459.3)/1000</f>
        <v>2115.0322099999998</v>
      </c>
      <c r="D11" s="55">
        <v>0</v>
      </c>
      <c r="E11" s="55">
        <v>0</v>
      </c>
      <c r="F11" s="50" t="s">
        <v>67</v>
      </c>
    </row>
    <row r="12" spans="1:8" ht="28.5" x14ac:dyDescent="0.2">
      <c r="A12" s="78" t="s">
        <v>54</v>
      </c>
      <c r="B12" s="72">
        <v>4</v>
      </c>
      <c r="C12" s="55">
        <f>(4918870.29+748294.47)/1000</f>
        <v>5667.1647599999997</v>
      </c>
      <c r="D12" s="55">
        <v>29.500299999999999</v>
      </c>
      <c r="E12" s="55">
        <v>0</v>
      </c>
      <c r="F12" s="43" t="s">
        <v>71</v>
      </c>
    </row>
    <row r="13" spans="1:8" ht="42.75" x14ac:dyDescent="0.2">
      <c r="A13" s="78" t="s">
        <v>55</v>
      </c>
      <c r="B13" s="72">
        <v>1</v>
      </c>
      <c r="C13" s="55">
        <v>2000</v>
      </c>
      <c r="D13" s="55">
        <v>283.66408000000001</v>
      </c>
      <c r="E13" s="55">
        <v>0</v>
      </c>
      <c r="F13" s="43" t="s">
        <v>72</v>
      </c>
    </row>
    <row r="14" spans="1:8" ht="57" x14ac:dyDescent="0.2">
      <c r="A14" s="78" t="s">
        <v>56</v>
      </c>
      <c r="B14" s="72">
        <v>1</v>
      </c>
      <c r="C14" s="55">
        <v>14186.632390000001</v>
      </c>
      <c r="D14" s="55">
        <v>0</v>
      </c>
      <c r="E14" s="55">
        <v>0</v>
      </c>
      <c r="F14" s="50" t="s">
        <v>67</v>
      </c>
      <c r="H14" s="42"/>
    </row>
    <row r="15" spans="1:8" ht="71.25" x14ac:dyDescent="0.2">
      <c r="A15" s="78" t="s">
        <v>57</v>
      </c>
      <c r="B15" s="72">
        <v>1</v>
      </c>
      <c r="C15" s="54">
        <v>10147.08462</v>
      </c>
      <c r="D15" s="54">
        <v>30</v>
      </c>
      <c r="E15" s="54">
        <v>0</v>
      </c>
      <c r="F15" s="51" t="s">
        <v>73</v>
      </c>
      <c r="H15" s="42"/>
    </row>
    <row r="16" spans="1:8" ht="42.75" x14ac:dyDescent="0.2">
      <c r="A16" s="78" t="s">
        <v>58</v>
      </c>
      <c r="B16" s="72">
        <v>13</v>
      </c>
      <c r="C16" s="54">
        <v>1587.65238</v>
      </c>
      <c r="D16" s="54">
        <v>0</v>
      </c>
      <c r="E16" s="54">
        <v>0.29599999999999999</v>
      </c>
      <c r="F16" s="51" t="s">
        <v>74</v>
      </c>
      <c r="H16" s="42"/>
    </row>
    <row r="17" spans="1:8" ht="57" x14ac:dyDescent="0.2">
      <c r="A17" s="78" t="s">
        <v>22</v>
      </c>
      <c r="B17" s="72">
        <v>3</v>
      </c>
      <c r="C17" s="54">
        <f>(530000+750000)/1000</f>
        <v>1280</v>
      </c>
      <c r="D17" s="54">
        <v>135.58375000000001</v>
      </c>
      <c r="E17" s="54">
        <v>0</v>
      </c>
      <c r="F17" s="51" t="s">
        <v>76</v>
      </c>
      <c r="H17" s="42"/>
    </row>
    <row r="18" spans="1:8" ht="57" x14ac:dyDescent="0.2">
      <c r="A18" s="78" t="s">
        <v>59</v>
      </c>
      <c r="B18" s="72">
        <v>5</v>
      </c>
      <c r="C18" s="55">
        <f>955+1200</f>
        <v>2155</v>
      </c>
      <c r="D18" s="55">
        <v>0</v>
      </c>
      <c r="E18" s="55">
        <v>0</v>
      </c>
      <c r="F18" s="51" t="s">
        <v>67</v>
      </c>
    </row>
    <row r="19" spans="1:8" ht="85.5" x14ac:dyDescent="0.2">
      <c r="A19" s="78" t="s">
        <v>60</v>
      </c>
      <c r="B19" s="72">
        <v>1</v>
      </c>
      <c r="C19" s="55">
        <v>6000</v>
      </c>
      <c r="D19" s="55">
        <v>0</v>
      </c>
      <c r="E19" s="55">
        <v>0</v>
      </c>
      <c r="F19" s="43" t="s">
        <v>67</v>
      </c>
    </row>
    <row r="20" spans="1:8" ht="42.75" x14ac:dyDescent="0.2">
      <c r="A20" s="78" t="s">
        <v>61</v>
      </c>
      <c r="B20" s="72">
        <v>2</v>
      </c>
      <c r="C20" s="55">
        <v>2197</v>
      </c>
      <c r="D20" s="55">
        <v>0</v>
      </c>
      <c r="E20" s="55">
        <v>0</v>
      </c>
      <c r="F20" s="51" t="s">
        <v>67</v>
      </c>
    </row>
    <row r="21" spans="1:8" ht="42.75" x14ac:dyDescent="0.2">
      <c r="A21" s="78" t="s">
        <v>62</v>
      </c>
      <c r="B21" s="72">
        <v>2</v>
      </c>
      <c r="C21" s="55">
        <v>2000</v>
      </c>
      <c r="D21" s="55">
        <v>106.048</v>
      </c>
      <c r="E21" s="55">
        <v>2.448</v>
      </c>
      <c r="F21" s="77" t="s">
        <v>75</v>
      </c>
    </row>
    <row r="22" spans="1:8" ht="57" x14ac:dyDescent="0.2">
      <c r="A22" s="78" t="s">
        <v>63</v>
      </c>
      <c r="B22" s="72">
        <v>1</v>
      </c>
      <c r="C22" s="55">
        <v>1153.845</v>
      </c>
      <c r="D22" s="55">
        <v>1.2096800000000001</v>
      </c>
      <c r="E22" s="55">
        <v>0</v>
      </c>
      <c r="F22" s="92" t="s">
        <v>77</v>
      </c>
    </row>
    <row r="23" spans="1:8" ht="28.5" x14ac:dyDescent="0.2">
      <c r="A23" s="78" t="s">
        <v>64</v>
      </c>
      <c r="B23" s="72">
        <v>1</v>
      </c>
      <c r="C23" s="55">
        <v>40.5</v>
      </c>
      <c r="D23" s="55">
        <v>0</v>
      </c>
      <c r="E23" s="55">
        <v>40.5</v>
      </c>
      <c r="F23" s="92" t="s">
        <v>78</v>
      </c>
    </row>
    <row r="24" spans="1:8" ht="42.75" x14ac:dyDescent="0.2">
      <c r="A24" s="78" t="s">
        <v>65</v>
      </c>
      <c r="B24" s="72">
        <v>1</v>
      </c>
      <c r="C24" s="55">
        <v>13142.68</v>
      </c>
      <c r="D24" s="55">
        <v>0</v>
      </c>
      <c r="E24" s="55">
        <v>0</v>
      </c>
      <c r="F24" s="92" t="s">
        <v>67</v>
      </c>
    </row>
    <row r="25" spans="1:8" ht="28.5" x14ac:dyDescent="0.2">
      <c r="A25" s="78" t="s">
        <v>66</v>
      </c>
      <c r="B25" s="72">
        <v>3</v>
      </c>
      <c r="C25" s="55">
        <v>4543.1738500000001</v>
      </c>
      <c r="D25" s="55">
        <v>0</v>
      </c>
      <c r="E25" s="55">
        <v>0</v>
      </c>
      <c r="F25" s="92" t="s">
        <v>67</v>
      </c>
    </row>
    <row r="26" spans="1:8" ht="15" thickBot="1" x14ac:dyDescent="0.25">
      <c r="A26" s="79"/>
      <c r="B26" s="73"/>
      <c r="C26" s="88"/>
      <c r="D26" s="88"/>
      <c r="E26" s="88"/>
      <c r="F26" s="44"/>
    </row>
    <row r="27" spans="1:8" x14ac:dyDescent="0.2">
      <c r="A27" s="26"/>
      <c r="B27" s="26"/>
      <c r="C27" s="98"/>
      <c r="D27" s="98"/>
      <c r="E27" s="98"/>
      <c r="F27" s="26"/>
    </row>
    <row r="28" spans="1:8" x14ac:dyDescent="0.2">
      <c r="A28" s="28"/>
      <c r="B28" s="35"/>
      <c r="C28" s="28"/>
      <c r="D28" s="29"/>
      <c r="E28" s="28"/>
      <c r="F28" s="30"/>
    </row>
    <row r="29" spans="1:8" x14ac:dyDescent="0.2">
      <c r="A29" s="31"/>
      <c r="B29" s="41"/>
      <c r="C29" s="101"/>
      <c r="D29" s="101"/>
      <c r="E29" s="101"/>
      <c r="F29" s="32"/>
    </row>
    <row r="30" spans="1:8" x14ac:dyDescent="0.2">
      <c r="A30" s="33"/>
      <c r="B30" s="33"/>
      <c r="C30" s="102"/>
      <c r="D30" s="101"/>
      <c r="E30" s="102"/>
      <c r="F30" s="34"/>
    </row>
    <row r="31" spans="1:8" x14ac:dyDescent="0.2">
      <c r="A31" s="33"/>
      <c r="B31" s="33"/>
      <c r="C31" s="102"/>
      <c r="D31" s="102"/>
      <c r="E31" s="102"/>
      <c r="F31" s="34"/>
    </row>
    <row r="32" spans="1:8" x14ac:dyDescent="0.2">
      <c r="A32" s="26"/>
      <c r="B32" s="26"/>
      <c r="C32" s="99"/>
      <c r="D32" s="100"/>
      <c r="E32" s="99"/>
      <c r="F32" s="26"/>
    </row>
    <row r="33" spans="1:6" x14ac:dyDescent="0.2">
      <c r="A33" s="26"/>
      <c r="B33" s="26"/>
      <c r="C33" s="26"/>
      <c r="D33" s="27"/>
      <c r="E33" s="26"/>
      <c r="F33" s="26"/>
    </row>
    <row r="34" spans="1:6" x14ac:dyDescent="0.2">
      <c r="A34" s="26"/>
      <c r="B34" s="26"/>
      <c r="C34" s="26"/>
      <c r="D34" s="27"/>
      <c r="E34" s="26"/>
      <c r="F34" s="26"/>
    </row>
    <row r="35" spans="1:6" x14ac:dyDescent="0.2">
      <c r="A35" s="26"/>
      <c r="B35" s="26"/>
      <c r="C35" s="26"/>
      <c r="D35" s="27"/>
      <c r="E35" s="26"/>
      <c r="F35" s="26"/>
    </row>
    <row r="36" spans="1:6" x14ac:dyDescent="0.2">
      <c r="A36" s="26"/>
      <c r="B36" s="26"/>
      <c r="C36" s="26"/>
      <c r="D36" s="27"/>
      <c r="E36" s="26"/>
      <c r="F36" s="26"/>
    </row>
    <row r="37" spans="1:6" x14ac:dyDescent="0.2">
      <c r="A37" s="26"/>
      <c r="B37" s="26"/>
      <c r="C37" s="26"/>
      <c r="D37" s="27"/>
      <c r="E37" s="26"/>
      <c r="F37" s="26"/>
    </row>
  </sheetData>
  <hyperlinks>
    <hyperlink ref="F1" location="NAVIGACE!A1" display="ZPĚT NA NAVIGACI"/>
  </hyperlinks>
  <pageMargins left="0.19685039370078741" right="0.19685039370078741" top="0.15748031496062992" bottom="0" header="0.31496062992125984" footer="0.31496062992125984"/>
  <pageSetup paperSize="9" scale="88" fitToHeight="0" orientation="landscape" r:id="rId1"/>
  <colBreaks count="2" manualBreakCount="2">
    <brk id="2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NAVIGACE</vt:lpstr>
      <vt:lpstr>KP</vt:lpstr>
      <vt:lpstr>RR</vt:lpstr>
      <vt:lpstr>SMT</vt:lpstr>
      <vt:lpstr>SPRP</vt:lpstr>
      <vt:lpstr>SV</vt:lpstr>
      <vt:lpstr>ZPZ</vt:lpstr>
      <vt:lpstr>KON</vt:lpstr>
      <vt:lpstr>KPP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Johnová Iva</dc:creator>
  <cp:lastModifiedBy>Vokáč Petr</cp:lastModifiedBy>
  <cp:lastPrinted>2021-02-05T08:50:13Z</cp:lastPrinted>
  <dcterms:created xsi:type="dcterms:W3CDTF">2015-03-02T09:20:06Z</dcterms:created>
  <dcterms:modified xsi:type="dcterms:W3CDTF">2021-02-22T05:47:04Z</dcterms:modified>
</cp:coreProperties>
</file>