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kac.p\Documents\01 KON\Zprávy o kontrole\Zpráva KÚ\Zpráva 2023 (za 2022 - KÚ)\na čisto\"/>
    </mc:Choice>
  </mc:AlternateContent>
  <bookViews>
    <workbookView xWindow="0" yWindow="0" windowWidth="21570" windowHeight="10215"/>
  </bookViews>
  <sheets>
    <sheet name="NAVIGACE" sheetId="2" r:id="rId1"/>
    <sheet name="RR" sheetId="4" r:id="rId2"/>
    <sheet name="SMT" sheetId="5" r:id="rId3"/>
    <sheet name="PIT" sheetId="6" r:id="rId4"/>
    <sheet name="SV" sheetId="7" r:id="rId5"/>
    <sheet name="ZPZ" sheetId="9" r:id="rId6"/>
    <sheet name="KON" sheetId="8" r:id="rId7"/>
    <sheet name="KP" sheetId="10" r:id="rId8"/>
    <sheet name="ZD" sheetId="11" r:id="rId9"/>
  </sheets>
  <externalReferences>
    <externalReference r:id="rId10"/>
    <externalReference r:id="rId11"/>
  </externalReferences>
  <definedNames>
    <definedName name="KPP">NAVIGACE!#REF!</definedName>
    <definedName name="SEZNAM" localSheetId="0">[1]seznam!$A$1:$A$17</definedName>
    <definedName name="SEZNAM">[2]seznam!$A$1:$A$17</definedName>
  </definedNames>
  <calcPr calcId="152511"/>
</workbook>
</file>

<file path=xl/calcChain.xml><?xml version="1.0" encoding="utf-8"?>
<calcChain xmlns="http://schemas.openxmlformats.org/spreadsheetml/2006/main">
  <c r="C10" i="8" l="1"/>
  <c r="B4" i="9" l="1"/>
  <c r="B4" i="7" l="1"/>
  <c r="C4" i="7"/>
  <c r="C9" i="7"/>
  <c r="C5" i="6" l="1"/>
  <c r="B5" i="6"/>
  <c r="C10" i="6"/>
  <c r="B10" i="6"/>
  <c r="C9" i="6"/>
  <c r="B9" i="6"/>
  <c r="C8" i="6"/>
  <c r="B8" i="6"/>
  <c r="C6" i="6"/>
  <c r="B6" i="6"/>
  <c r="B7" i="6"/>
  <c r="C13" i="8" l="1"/>
  <c r="C5" i="8"/>
  <c r="C4" i="8"/>
  <c r="E4" i="8"/>
  <c r="E13" i="8"/>
  <c r="B4" i="8"/>
  <c r="B5" i="8"/>
  <c r="B10" i="8"/>
  <c r="B13" i="8"/>
  <c r="C4" i="9" l="1"/>
  <c r="C7" i="5" l="1"/>
  <c r="C6" i="5"/>
  <c r="C5" i="5"/>
  <c r="C4" i="5"/>
  <c r="B4" i="5"/>
  <c r="B5" i="5"/>
  <c r="B7" i="5"/>
  <c r="B6" i="5"/>
  <c r="C6" i="7" l="1"/>
  <c r="C7" i="7"/>
  <c r="B9" i="7"/>
  <c r="B7" i="7"/>
  <c r="B6" i="7"/>
  <c r="C4" i="10" l="1"/>
</calcChain>
</file>

<file path=xl/sharedStrings.xml><?xml version="1.0" encoding="utf-8"?>
<sst xmlns="http://schemas.openxmlformats.org/spreadsheetml/2006/main" count="173" uniqueCount="78">
  <si>
    <t>KON</t>
  </si>
  <si>
    <t>ZPZ</t>
  </si>
  <si>
    <t>SV</t>
  </si>
  <si>
    <t>SMT</t>
  </si>
  <si>
    <t>RR</t>
  </si>
  <si>
    <t>Zjišťované nedostatky</t>
  </si>
  <si>
    <t>Počet provedených kontrol</t>
  </si>
  <si>
    <t>Předmět kontroly</t>
  </si>
  <si>
    <t>Odbor regionálního rozvoje</t>
  </si>
  <si>
    <t>Odbor sociálních věcí</t>
  </si>
  <si>
    <t>Odbor životního prostředí a zemědělství</t>
  </si>
  <si>
    <t>Odbor kontroly</t>
  </si>
  <si>
    <t>ZPĚT NA NAVIGACI</t>
  </si>
  <si>
    <t>Odbor školství, mládeže a tělovýchovy</t>
  </si>
  <si>
    <t>Objem kontrolovaných veřej. prostředků   (tis. Kč)</t>
  </si>
  <si>
    <t>Dotační program na výměnu zastaralých zdrojů tepla na pevná paliva (kotlíková dotace)</t>
  </si>
  <si>
    <t>Objem zjištěných nedostatků                     (tis. Kč)</t>
  </si>
  <si>
    <t>Objem zjištěného porušení rozpočtové kázně              (tis.Kč)</t>
  </si>
  <si>
    <t>Kontrola plnění přijatých opatření zjištěných veřejnosprávní kontrolou</t>
  </si>
  <si>
    <t>Fond Ústeckého kraje 2019</t>
  </si>
  <si>
    <t xml:space="preserve">Kontroly hospodaření příspěvkové organizace kraje </t>
  </si>
  <si>
    <t xml:space="preserve">bez nedostatků </t>
  </si>
  <si>
    <t>PIT</t>
  </si>
  <si>
    <t>Odbor podpory podnikání, inovací a transformace</t>
  </si>
  <si>
    <t>Fond Ústeckého kraje 2020</t>
  </si>
  <si>
    <t>Individuální dotace - KH</t>
  </si>
  <si>
    <t>Veřejnosprávní kontroly na místě dle odborů - 2022</t>
  </si>
  <si>
    <t>KP</t>
  </si>
  <si>
    <t>Odbor kultury a památkové péče</t>
  </si>
  <si>
    <t>Program obnovy venkova Ústeckého kraje 2021</t>
  </si>
  <si>
    <t>Místní akční skupina - Podpora komunitního života na venkově v roce 2021</t>
  </si>
  <si>
    <t>Kontrola hospodaření dotací u soukromé školy</t>
  </si>
  <si>
    <t>Kontrola na základě stížnosti č.j. KUUK/074171/2022 - VŘ na výpočetní techniku</t>
  </si>
  <si>
    <t>Fond Ústeckého kraje 2016</t>
  </si>
  <si>
    <t>Fond Ústeckého kraje 2021</t>
  </si>
  <si>
    <t>Program na záchranu a obnovu kulturních památek Ústeckého kraje pro rok 2021</t>
  </si>
  <si>
    <t>Program na záchranu a obnovu drobných památek a architektury dotvářející kulturní krajinu Ústeckého kraje pro rok 2021</t>
  </si>
  <si>
    <t>Zajištění výkonu regionálních funkcí knihoven Ústeckého kraje v roce 2021</t>
  </si>
  <si>
    <t>Program podpory regionální kulturní činnosti pro rok 2021</t>
  </si>
  <si>
    <t>Podpora sociálních služeb v Ústeckém kraji 2021</t>
  </si>
  <si>
    <t>Podpora sociálních služeb v Ústeckém kraji 2022 - část III. odst. 25 smlouvy</t>
  </si>
  <si>
    <t>Podpora Ústeckého kraje na sociální služby  2021 - malý dotační program</t>
  </si>
  <si>
    <t>Podpora sociálních služeb v rámci projektu POSOSUK 3 - 2021</t>
  </si>
  <si>
    <t>Podpora sociálních služeb v rámci projektu POSOSUK 3 - 2022</t>
  </si>
  <si>
    <t>Podpora sociálních služeb v rámci projektu POSOSUK 3 -2020</t>
  </si>
  <si>
    <t>Podpora Ústeckého kraje na sociální služby protidrogové politiky 2021</t>
  </si>
  <si>
    <t>Program podpory rozvoje zemědělství a venkovských oblastí Ústeckého kraje v roce 2021</t>
  </si>
  <si>
    <t>Program pro rozvoj eko-agro oblastí v Ústeckém kraji,  oblast podpory obnovy krajiny a biodiverzity v roce 2021</t>
  </si>
  <si>
    <t>Program pro rozvoj eko-agro oblastí v Ústeckém kraji, oblast podpory rozvoje EVVO v roce 2021</t>
  </si>
  <si>
    <t>Program pro rozvoj eko-agro oblastí v Ústeckém kraji, oblast podpory včelařství v roce 2021</t>
  </si>
  <si>
    <t>Program na podporu záchranných stanic na území Ústeckého kraje v roce 2021</t>
  </si>
  <si>
    <t>Státní příspěvek pro zřizovatele zařízení pro děti vyžadující okamžitou pomoc 2019 - 2021</t>
  </si>
  <si>
    <t>Zjištěno porušení povinnosti uvedené v Části III., odst. 25 Smlouvy tím, že poskytovatel u 14 stávajících klientů zajišťuje dle jejich potřeb a přání pouze úklid domácnosti, přestože při přehodnocení situace klienta, bylo zjištěno, že nejde o osobu, která by se nacházela v takové nepříznivé sociální situaci, která by zakládala potřebu poskytování pečovatelské služby, čímž nahrazuje činnost jiných v místě dostupných veřejných služeb, které nečerpají veřejnou podporu.</t>
  </si>
  <si>
    <t>Program podpory regionální kulturní činnosti na rok 2021</t>
  </si>
  <si>
    <t>Program na záchranu a obnovu kulturních památek Ústeckého kraje pro rok 2019</t>
  </si>
  <si>
    <t>Kontrola kompenzačního příspěvku UBYTOVÁNÍ UKRAJINA - poskytovatelé ubytování</t>
  </si>
  <si>
    <t>Kontrola kompenzačního příspěvku UBYTOVÁNÍ UKRAJINA - příspěvkové organizace ÚK</t>
  </si>
  <si>
    <t>Podpora začínajících podnikatelů v Ústeckém kraji pro rok 2021</t>
  </si>
  <si>
    <t>Asistenční vouchery Ústeckého kraje</t>
  </si>
  <si>
    <t>Podpora a stabilizace mladých vědeckých pracovníků ÚK se zaměřením na komercializaci výsledků výstupů</t>
  </si>
  <si>
    <t>Dotační program Prevence rizikového chování 2021</t>
  </si>
  <si>
    <t>Dotační program  Sport 2021</t>
  </si>
  <si>
    <t>Dotační program Volný čas 2021</t>
  </si>
  <si>
    <t>ZD</t>
  </si>
  <si>
    <t>Odbor zdravotnictví</t>
  </si>
  <si>
    <t>Podpora aktivit zaměřených na zlepšení zdravotního stavu obyvatel - 2021</t>
  </si>
  <si>
    <t>Zajištění závazku veřejné služby na zabezpečení lékařské pohotovostní služby 2021</t>
  </si>
  <si>
    <t>Podpora sociálních služeb v Ústeckém kraji 2022</t>
  </si>
  <si>
    <t>kontrola kvality služeb</t>
  </si>
  <si>
    <t xml:space="preserve">Odbor zdravotnictví </t>
  </si>
  <si>
    <t>neuznatelné náklady projektu a nedodržen stanovený závazný ukazatel (podíl dotace vůči celkových uznatelným  nákladům projektu)</t>
  </si>
  <si>
    <t>Podpora aktivit zaměřených na zlepšení zdravotního stavu obyvatel 2021</t>
  </si>
  <si>
    <t xml:space="preserve">Rozhodnutím KÚÚK ze dne 11. 6. 2020 vyplacen ZDVOP příspěvek ve výši 22 800 Kč, který nebyl v žádosti ze dne 1.6.2020 uveden. </t>
  </si>
  <si>
    <t>neoprávněné použití dotace na úhradu DPH (příjemce s nárokem na uplatnění odpočtu této daně); neuznatelné náklady projektu</t>
  </si>
  <si>
    <t>Kontrolami hospodaření u příspěvkových organizací bylo zjišťováno nedodržování povinností stanovených: zákonem č. 320/2001 Sb., o finanční kontrole ve veřejné správě a o změně některých zákonů, a postupů řídící kontroly dle ustanovení jeho prováděcí vyhlášky č.  416/2004 Sb. (výdajové operace byly uskutečňovány před schválením příkazce operace či hlavní účetní, řídící kontrola u vydaných faktur neprobíhala v souladu s vyhláškou, nepřípustné slučování funkce příkazce operace a správce rozpočtu), dále byly zjišťovány nedostatky různého charakteru a rozsahu, a to zejména v nedodržování zákona č. 563/1991 Sb., o účetnictví, jeho prováděcí vyhlášky č. 410/2009 Sb. a Českých účetních standardů č. 701 - 710 (různorodost účetních metod, nesprávné oceňování, evidence a účtování majetku, nesprávné časové rozlišení, náležitosti účetních dokladů, správnost účtování, nedostatky v procesu inventarizace, nesrovnalosti v oblasti cestovních náhrad), rozpočtových pravidel ve smyslu zákona č. 250/2000 Sb., o rozpočtových pravidlech územních rozpočtů (hospodaření s fondy), zákona č. 340/2015 Sb., o zvláštních podmínkách účinnosti některých smluv, uveřejňování těchto smluv a registr smluv (zákon o registru smluv) a v neposlední řadě nerespektování pokynů zřizovatele – vnitřních předpisů a pravidel (oblast odpisů, zadávání zakázek, zveřejňování smluv a vyřazování majetku).</t>
  </si>
  <si>
    <t>zjištěn nedostatek z oblasti zásad účtování - okamžik uskutečnění účetního případu (zálohová faktura účtována ve stejný okamžik jako konečná)</t>
  </si>
  <si>
    <t xml:space="preserve">zjištěny nedostatky v rámci vyúčtování kompenzačního příspěvku (následně paušální náhrady nákladů) za ubytování UA </t>
  </si>
  <si>
    <t>Program pro podporu odpadového hospodářství obcí v Ústeckém kraji na období 2017 až 2025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</si>
</sst>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"/>
    <numFmt numFmtId="165" formatCode="0.000"/>
    <numFmt numFmtId="166" formatCode="_-* #,##0.000\ _K_č_-;\-* #,##0.000\ _K_č_-;_-* &quot;-&quot;??\ _K_č_-;_-@_-"/>
  </numFmts>
  <fonts count="28" x14ac:knownFonts="1"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  <charset val="238"/>
    </font>
    <font>
      <b/>
      <sz val="12"/>
      <color rgb="FF0070C0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1"/>
      <color rgb="FF0070C0"/>
      <name val="Century Gothic"/>
      <family val="2"/>
      <charset val="238"/>
    </font>
    <font>
      <b/>
      <sz val="11"/>
      <color theme="0"/>
      <name val="Century Gothic"/>
      <family val="2"/>
      <charset val="238"/>
    </font>
    <font>
      <u/>
      <sz val="10"/>
      <color theme="10"/>
      <name val="Century Gothic"/>
      <family val="2"/>
      <charset val="238"/>
    </font>
    <font>
      <sz val="11"/>
      <color indexed="8"/>
      <name val="Century Gothic"/>
      <family val="2"/>
      <charset val="238"/>
    </font>
    <font>
      <sz val="10"/>
      <color indexed="8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10"/>
      <name val="Century Gothic"/>
      <family val="2"/>
      <charset val="238"/>
    </font>
    <font>
      <sz val="11"/>
      <color rgb="FF000DFF"/>
      <name val="Century Gothic"/>
      <family val="2"/>
      <charset val="238"/>
    </font>
    <font>
      <b/>
      <sz val="12"/>
      <color rgb="FF000DFF"/>
      <name val="Century Gothic"/>
      <family val="2"/>
      <charset val="238"/>
    </font>
    <font>
      <sz val="11"/>
      <color rgb="FF000DFF"/>
      <name val="Arial"/>
      <family val="2"/>
      <charset val="238"/>
    </font>
    <font>
      <b/>
      <sz val="14"/>
      <color rgb="FF000DFF"/>
      <name val="Century Gothic"/>
      <family val="2"/>
      <charset val="238"/>
    </font>
    <font>
      <b/>
      <sz val="12"/>
      <color theme="10"/>
      <name val="Century Gothic"/>
      <family val="2"/>
      <charset val="238"/>
    </font>
    <font>
      <b/>
      <sz val="16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justify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/>
    <xf numFmtId="0" fontId="5" fillId="3" borderId="0" xfId="0" applyFont="1" applyFill="1"/>
    <xf numFmtId="0" fontId="0" fillId="3" borderId="0" xfId="0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Fill="1"/>
    <xf numFmtId="49" fontId="1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Fill="1"/>
    <xf numFmtId="0" fontId="9" fillId="0" borderId="0" xfId="0" applyFont="1" applyAlignment="1">
      <alignment horizontal="left"/>
    </xf>
    <xf numFmtId="165" fontId="1" fillId="0" borderId="0" xfId="0" applyNumberFormat="1" applyFont="1" applyFill="1"/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164" fontId="5" fillId="0" borderId="0" xfId="0" applyNumberFormat="1" applyFont="1"/>
    <xf numFmtId="0" fontId="11" fillId="0" borderId="0" xfId="0" applyFont="1"/>
    <xf numFmtId="0" fontId="11" fillId="3" borderId="0" xfId="0" applyFont="1" applyFill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4" borderId="0" xfId="1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164" fontId="11" fillId="0" borderId="5" xfId="0" applyNumberFormat="1" applyFont="1" applyBorder="1" applyAlignment="1">
      <alignment horizontal="right" vertical="center"/>
    </xf>
    <xf numFmtId="0" fontId="16" fillId="0" borderId="0" xfId="1" applyFont="1" applyAlignment="1">
      <alignment vertical="center"/>
    </xf>
    <xf numFmtId="0" fontId="12" fillId="4" borderId="0" xfId="1" applyFont="1" applyFill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7" fillId="0" borderId="6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right" vertical="center"/>
    </xf>
    <xf numFmtId="164" fontId="17" fillId="0" borderId="8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/>
    </xf>
    <xf numFmtId="164" fontId="11" fillId="0" borderId="1" xfId="0" applyNumberFormat="1" applyFont="1" applyBorder="1" applyAlignment="1">
      <alignment horizontal="right" vertical="center" wrapText="1"/>
    </xf>
    <xf numFmtId="164" fontId="20" fillId="0" borderId="6" xfId="0" applyNumberFormat="1" applyFont="1" applyFill="1" applyBorder="1" applyAlignment="1">
      <alignment horizontal="right" vertical="center" wrapText="1"/>
    </xf>
    <xf numFmtId="165" fontId="11" fillId="0" borderId="6" xfId="0" applyNumberFormat="1" applyFont="1" applyBorder="1" applyAlignment="1">
      <alignment horizontal="right" vertical="center" wrapText="1"/>
    </xf>
    <xf numFmtId="0" fontId="19" fillId="0" borderId="7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left" vertical="center" wrapText="1"/>
    </xf>
    <xf numFmtId="164" fontId="20" fillId="0" borderId="13" xfId="0" applyNumberFormat="1" applyFont="1" applyFill="1" applyBorder="1" applyAlignment="1">
      <alignment horizontal="right" vertical="center" wrapText="1"/>
    </xf>
    <xf numFmtId="165" fontId="11" fillId="0" borderId="13" xfId="0" applyNumberFormat="1" applyFont="1" applyBorder="1" applyAlignment="1">
      <alignment horizontal="right" vertical="center" wrapText="1"/>
    </xf>
    <xf numFmtId="0" fontId="19" fillId="0" borderId="14" xfId="0" applyFont="1" applyBorder="1" applyAlignment="1">
      <alignment horizontal="justify" vertical="center" wrapText="1"/>
    </xf>
    <xf numFmtId="164" fontId="20" fillId="0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justify" vertical="center" wrapText="1"/>
    </xf>
    <xf numFmtId="164" fontId="20" fillId="0" borderId="5" xfId="0" applyNumberFormat="1" applyFont="1" applyFill="1" applyBorder="1" applyAlignment="1">
      <alignment horizontal="right" vertical="center" wrapText="1"/>
    </xf>
    <xf numFmtId="165" fontId="11" fillId="0" borderId="5" xfId="0" applyNumberFormat="1" applyFont="1" applyBorder="1" applyAlignment="1">
      <alignment horizontal="right" vertical="center" wrapText="1"/>
    </xf>
    <xf numFmtId="166" fontId="11" fillId="0" borderId="1" xfId="2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164" fontId="20" fillId="0" borderId="1" xfId="0" applyNumberFormat="1" applyFont="1" applyBorder="1" applyAlignment="1">
      <alignment horizontal="right" vertical="center"/>
    </xf>
    <xf numFmtId="166" fontId="11" fillId="0" borderId="8" xfId="2" applyNumberFormat="1" applyFont="1" applyBorder="1" applyAlignment="1">
      <alignment horizontal="right" vertical="center" wrapText="1"/>
    </xf>
    <xf numFmtId="164" fontId="20" fillId="0" borderId="8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64" fontId="20" fillId="0" borderId="1" xfId="0" applyNumberFormat="1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justify" vertical="center" wrapText="1"/>
    </xf>
    <xf numFmtId="164" fontId="11" fillId="3" borderId="1" xfId="0" applyNumberFormat="1" applyFont="1" applyFill="1" applyBorder="1" applyAlignment="1">
      <alignment vertical="center"/>
    </xf>
    <xf numFmtId="0" fontId="19" fillId="0" borderId="14" xfId="0" applyFont="1" applyFill="1" applyBorder="1" applyAlignment="1">
      <alignment vertical="center" wrapText="1"/>
    </xf>
    <xf numFmtId="164" fontId="11" fillId="3" borderId="13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justify" vertical="center" wrapText="1"/>
    </xf>
    <xf numFmtId="164" fontId="20" fillId="0" borderId="13" xfId="0" applyNumberFormat="1" applyFont="1" applyFill="1" applyBorder="1" applyAlignment="1">
      <alignment horizontal="right" vertical="center"/>
    </xf>
    <xf numFmtId="0" fontId="23" fillId="3" borderId="0" xfId="1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4" fillId="3" borderId="0" xfId="0" applyFont="1" applyFill="1"/>
    <xf numFmtId="0" fontId="25" fillId="0" borderId="0" xfId="0" applyFont="1" applyAlignment="1">
      <alignment vertical="center"/>
    </xf>
    <xf numFmtId="0" fontId="25" fillId="0" borderId="0" xfId="0" applyFont="1"/>
    <xf numFmtId="0" fontId="25" fillId="0" borderId="0" xfId="1" applyFont="1" applyAlignment="1">
      <alignment vertical="center"/>
    </xf>
    <xf numFmtId="0" fontId="26" fillId="3" borderId="0" xfId="1" applyFont="1" applyFill="1" applyAlignment="1">
      <alignment horizontal="center"/>
    </xf>
    <xf numFmtId="0" fontId="17" fillId="0" borderId="5" xfId="0" applyNumberFormat="1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justify" vertical="center" wrapText="1"/>
    </xf>
    <xf numFmtId="0" fontId="11" fillId="0" borderId="12" xfId="0" applyFont="1" applyBorder="1" applyAlignment="1">
      <alignment vertical="center" wrapText="1"/>
    </xf>
    <xf numFmtId="0" fontId="17" fillId="0" borderId="4" xfId="0" applyFont="1" applyBorder="1" applyAlignment="1">
      <alignment horizontal="justify" vertical="center"/>
    </xf>
    <xf numFmtId="166" fontId="11" fillId="0" borderId="5" xfId="2" applyNumberFormat="1" applyFont="1" applyBorder="1" applyAlignment="1">
      <alignment horizontal="right" vertical="center" wrapText="1"/>
    </xf>
    <xf numFmtId="164" fontId="20" fillId="0" borderId="5" xfId="0" applyNumberFormat="1" applyFont="1" applyBorder="1" applyAlignment="1">
      <alignment horizontal="right" vertical="center"/>
    </xf>
    <xf numFmtId="164" fontId="20" fillId="0" borderId="5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justify" vertical="center" wrapText="1"/>
    </xf>
    <xf numFmtId="0" fontId="11" fillId="0" borderId="17" xfId="0" applyFont="1" applyBorder="1" applyAlignment="1">
      <alignment horizontal="left" vertical="center" wrapText="1"/>
    </xf>
    <xf numFmtId="0" fontId="17" fillId="0" borderId="18" xfId="0" applyNumberFormat="1" applyFont="1" applyBorder="1" applyAlignment="1">
      <alignment horizontal="center" vertical="center"/>
    </xf>
    <xf numFmtId="164" fontId="17" fillId="0" borderId="18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</cellXfs>
  <cellStyles count="3">
    <cellStyle name="Čárka" xfId="2" builtinId="3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819150</xdr:colOff>
      <xdr:row>3</xdr:row>
      <xdr:rowOff>28575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r-ustecky.cz/Documents%20and%20Settings/johnova.i/Local%20Settings/Temporary%20Internet%20Files/Content.IE5/M7NE1T14/SV/Tabulka%20vyhodnocen&#237;%20v&#253;sledk&#367;%20kontroln&#237;%20&#269;in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le\Kon\Documents%20and%20Settings\johnova.i\Local%20Settings\Temporary%20Internet%20Files\Content.IE5\M7NE1T14\SV\Tabulka%20vyhodnocen&#237;%20v&#253;sledk&#367;%20kontroln&#237;%20&#269;inn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odbor"/>
      <sheetName val="veřejnospr. kontroly na místě"/>
      <sheetName val="kontr. přenes. působ. obce"/>
      <sheetName val="kontr. dle zvl. zákonů"/>
    </sheetNames>
    <sheetDataSet>
      <sheetData sheetId="0">
        <row r="1">
          <cell r="A1" t="str">
            <v>VYBRAT OBLAST</v>
          </cell>
        </row>
        <row r="2">
          <cell r="A2" t="str">
            <v>školství</v>
          </cell>
        </row>
        <row r="3">
          <cell r="A3" t="str">
            <v>krizové řízení</v>
          </cell>
        </row>
        <row r="4">
          <cell r="A4" t="str">
            <v>kultura</v>
          </cell>
        </row>
        <row r="5">
          <cell r="A5" t="str">
            <v>zemědělství</v>
          </cell>
        </row>
        <row r="6">
          <cell r="A6" t="str">
            <v>zdravotnictví</v>
          </cell>
        </row>
        <row r="7">
          <cell r="A7" t="str">
            <v>průmysl  a obchod</v>
          </cell>
        </row>
        <row r="8">
          <cell r="A8" t="str">
            <v>obchod</v>
          </cell>
        </row>
        <row r="9">
          <cell r="A9" t="str">
            <v>finance</v>
          </cell>
        </row>
        <row r="10">
          <cell r="A10" t="str">
            <v>doprava</v>
          </cell>
        </row>
        <row r="11">
          <cell r="A11" t="str">
            <v>práce a sos. věci</v>
          </cell>
        </row>
        <row r="12">
          <cell r="A12" t="str">
            <v>životní prostředí</v>
          </cell>
        </row>
        <row r="13">
          <cell r="A13" t="str">
            <v>místní rozvoj</v>
          </cell>
        </row>
        <row r="14">
          <cell r="A14" t="str">
            <v>vnitro</v>
          </cell>
        </row>
        <row r="15">
          <cell r="A15" t="str">
            <v>obrana</v>
          </cell>
        </row>
        <row r="16">
          <cell r="A16" t="str">
            <v>RÚIAN</v>
          </cell>
        </row>
        <row r="17">
          <cell r="A17" t="str">
            <v>ostatní nezařazené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odbor"/>
      <sheetName val="veřejnospr. kontroly na místě"/>
      <sheetName val="kontr. přenes. působ. obce"/>
      <sheetName val="kontr. dle zvl. zákonů"/>
    </sheetNames>
    <sheetDataSet>
      <sheetData sheetId="0">
        <row r="1">
          <cell r="A1" t="str">
            <v>VYBRAT OBLAST</v>
          </cell>
        </row>
        <row r="2">
          <cell r="A2" t="str">
            <v>školství</v>
          </cell>
        </row>
        <row r="3">
          <cell r="A3" t="str">
            <v>krizové řízení</v>
          </cell>
        </row>
        <row r="4">
          <cell r="A4" t="str">
            <v>kultura</v>
          </cell>
        </row>
        <row r="5">
          <cell r="A5" t="str">
            <v>zemědělství</v>
          </cell>
        </row>
        <row r="6">
          <cell r="A6" t="str">
            <v>zdravotnictví</v>
          </cell>
        </row>
        <row r="7">
          <cell r="A7" t="str">
            <v>průmysl  a obchod</v>
          </cell>
        </row>
        <row r="8">
          <cell r="A8" t="str">
            <v>obchod</v>
          </cell>
        </row>
        <row r="9">
          <cell r="A9" t="str">
            <v>finance</v>
          </cell>
        </row>
        <row r="10">
          <cell r="A10" t="str">
            <v>doprava</v>
          </cell>
        </row>
        <row r="11">
          <cell r="A11" t="str">
            <v>práce a sos. věci</v>
          </cell>
        </row>
        <row r="12">
          <cell r="A12" t="str">
            <v>životní prostředí</v>
          </cell>
        </row>
        <row r="13">
          <cell r="A13" t="str">
            <v>místní rozvoj</v>
          </cell>
        </row>
        <row r="14">
          <cell r="A14" t="str">
            <v>vnitro</v>
          </cell>
        </row>
        <row r="15">
          <cell r="A15" t="str">
            <v>obrana</v>
          </cell>
        </row>
        <row r="16">
          <cell r="A16" t="str">
            <v>RÚIAN</v>
          </cell>
        </row>
        <row r="17">
          <cell r="A17" t="str">
            <v>ostatní nezařazené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r-ustecky.cz/AppData/Local/Microsoft/Windows/Temporary%20Internet%20Files/Content.Outlook/AppData/Local/Microsoft/AppData/Local/Microsoft/Windows/Temporary%20Internet%20Files/Content.Outlook/DJCOG4DP/Ve&#345;ejnospr&#225;vn&#237;%20kontrola%20%20dle%20odbor&#367;.xl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kr-ustecky.cz/AppData/Local/Microsoft/Windows/Temporary%20Internet%20Files/Content.Outlook/AppData/Local/Microsoft/AppData/Local/Microsoft/Windows/Temporary%20Internet%20Files/Content.Outlook/DJCOG4DP/Ve&#345;ejnospr&#225;vn&#237;%20kontrola%20%20dle%20odbor&#367;.xl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kr-ustecky.cz/AppData/Local/Microsoft/Windows/Temporary%20Internet%20Files/Content.Outlook/AppData/Local/Microsoft/AppData/Local/Microsoft/Windows/Temporary%20Internet%20Files/Content.Outlook/DJCOG4DP/Ve&#345;ejnospr&#225;vn&#237;%20kontrola%20%20dle%20odbor&#367;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tabSelected="1" workbookViewId="0">
      <selection activeCell="A6" sqref="A6"/>
    </sheetView>
  </sheetViews>
  <sheetFormatPr defaultRowHeight="15" x14ac:dyDescent="0.25"/>
  <cols>
    <col min="2" max="2" width="7.85546875" customWidth="1"/>
    <col min="3" max="3" width="62.85546875" customWidth="1"/>
    <col min="4" max="4" width="25.28515625" customWidth="1"/>
    <col min="5" max="6" width="41.42578125" customWidth="1"/>
  </cols>
  <sheetData>
    <row r="1" spans="1:6" x14ac:dyDescent="0.25">
      <c r="A1" s="1"/>
    </row>
    <row r="3" spans="1:6" ht="18" x14ac:dyDescent="0.25">
      <c r="D3" s="114"/>
      <c r="E3" s="114"/>
      <c r="F3" s="9"/>
    </row>
    <row r="4" spans="1:6" ht="18" x14ac:dyDescent="0.25">
      <c r="D4" s="34"/>
      <c r="E4" s="34"/>
      <c r="F4" s="9"/>
    </row>
    <row r="5" spans="1:6" ht="18" x14ac:dyDescent="0.25">
      <c r="D5" s="34"/>
      <c r="E5" s="34"/>
      <c r="F5" s="9"/>
    </row>
    <row r="6" spans="1:6" ht="18" x14ac:dyDescent="0.25">
      <c r="D6" s="34"/>
      <c r="E6" s="34"/>
      <c r="F6" s="9"/>
    </row>
    <row r="7" spans="1:6" ht="20.25" x14ac:dyDescent="0.25">
      <c r="C7" s="115" t="s">
        <v>26</v>
      </c>
      <c r="D7" s="115"/>
    </row>
    <row r="8" spans="1:6" ht="16.5" x14ac:dyDescent="0.3">
      <c r="C8" s="36"/>
      <c r="D8" s="36"/>
    </row>
    <row r="9" spans="1:6" ht="16.5" x14ac:dyDescent="0.3">
      <c r="C9" s="36"/>
      <c r="D9" s="36"/>
    </row>
    <row r="10" spans="1:6" ht="16.5" x14ac:dyDescent="0.3">
      <c r="C10" s="36"/>
      <c r="D10" s="36"/>
    </row>
    <row r="11" spans="1:6" ht="16.5" x14ac:dyDescent="0.3">
      <c r="C11" s="37" t="s">
        <v>8</v>
      </c>
      <c r="D11" s="93" t="s">
        <v>4</v>
      </c>
      <c r="E11" s="10"/>
    </row>
    <row r="12" spans="1:6" ht="16.5" x14ac:dyDescent="0.3">
      <c r="C12" s="37"/>
      <c r="D12" s="93"/>
      <c r="E12" s="10"/>
    </row>
    <row r="13" spans="1:6" ht="16.5" x14ac:dyDescent="0.3">
      <c r="C13" s="37" t="s">
        <v>13</v>
      </c>
      <c r="D13" s="93" t="s">
        <v>3</v>
      </c>
      <c r="E13" s="10"/>
    </row>
    <row r="14" spans="1:6" ht="16.5" x14ac:dyDescent="0.3">
      <c r="C14" s="37"/>
      <c r="D14" s="93"/>
      <c r="E14" s="10"/>
    </row>
    <row r="15" spans="1:6" ht="16.5" x14ac:dyDescent="0.3">
      <c r="C15" s="37" t="s">
        <v>23</v>
      </c>
      <c r="D15" s="93" t="s">
        <v>22</v>
      </c>
      <c r="E15" s="10"/>
    </row>
    <row r="16" spans="1:6" ht="16.5" x14ac:dyDescent="0.3">
      <c r="C16" s="37"/>
      <c r="D16" s="93"/>
      <c r="E16" s="10"/>
    </row>
    <row r="17" spans="3:5" ht="16.5" x14ac:dyDescent="0.3">
      <c r="C17" s="37" t="s">
        <v>9</v>
      </c>
      <c r="D17" s="93" t="s">
        <v>2</v>
      </c>
      <c r="E17" s="10"/>
    </row>
    <row r="18" spans="3:5" ht="16.5" x14ac:dyDescent="0.3">
      <c r="C18" s="37"/>
      <c r="D18" s="93"/>
      <c r="E18" s="10"/>
    </row>
    <row r="19" spans="3:5" ht="16.5" x14ac:dyDescent="0.3">
      <c r="C19" s="37" t="s">
        <v>10</v>
      </c>
      <c r="D19" s="93" t="s">
        <v>1</v>
      </c>
      <c r="E19" s="10"/>
    </row>
    <row r="20" spans="3:5" ht="16.5" x14ac:dyDescent="0.3">
      <c r="C20" s="37"/>
      <c r="D20" s="93"/>
      <c r="E20" s="10"/>
    </row>
    <row r="21" spans="3:5" ht="16.5" x14ac:dyDescent="0.3">
      <c r="C21" s="37" t="s">
        <v>11</v>
      </c>
      <c r="D21" s="93" t="s">
        <v>0</v>
      </c>
      <c r="E21" s="10"/>
    </row>
    <row r="22" spans="3:5" ht="16.5" x14ac:dyDescent="0.3">
      <c r="C22" s="36"/>
      <c r="D22" s="94"/>
      <c r="E22" s="10"/>
    </row>
    <row r="23" spans="3:5" ht="16.5" x14ac:dyDescent="0.3">
      <c r="C23" s="37" t="s">
        <v>28</v>
      </c>
      <c r="D23" s="93" t="s">
        <v>27</v>
      </c>
      <c r="E23" s="10"/>
    </row>
    <row r="24" spans="3:5" x14ac:dyDescent="0.25">
      <c r="D24" s="95"/>
      <c r="E24" s="10"/>
    </row>
    <row r="25" spans="3:5" ht="16.5" x14ac:dyDescent="0.3">
      <c r="C25" s="36" t="s">
        <v>69</v>
      </c>
      <c r="D25" s="99" t="s">
        <v>63</v>
      </c>
      <c r="E25" s="10"/>
    </row>
    <row r="26" spans="3:5" x14ac:dyDescent="0.25">
      <c r="D26" s="95"/>
      <c r="E26" s="10"/>
    </row>
    <row r="27" spans="3:5" x14ac:dyDescent="0.25">
      <c r="D27" s="11"/>
      <c r="E27" s="11"/>
    </row>
  </sheetData>
  <mergeCells count="2">
    <mergeCell ref="D3:E3"/>
    <mergeCell ref="C7:D7"/>
  </mergeCells>
  <hyperlinks>
    <hyperlink ref="D11" location="RR!A1" display="RR"/>
    <hyperlink ref="D13" location="SMT!A1" display="SMT"/>
    <hyperlink ref="D15" location="PIT!A1" display="PIT"/>
    <hyperlink ref="D17" location="SV!A1" display="SV"/>
    <hyperlink ref="D19" location="ZPZ!A1" display="ZPZ"/>
    <hyperlink ref="D21" location="KON!A1" display="KON"/>
    <hyperlink ref="D23" location="KP!A1" display="KP"/>
    <hyperlink ref="D25" location="ZD!A1" display="ZD"/>
  </hyperlinks>
  <pageMargins left="0.7" right="0.7" top="0.78740157499999996" bottom="0.78740157499999996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"/>
  <sheetViews>
    <sheetView showGridLines="0" zoomScaleNormal="100" workbookViewId="0"/>
  </sheetViews>
  <sheetFormatPr defaultColWidth="9.140625" defaultRowHeight="14.25" x14ac:dyDescent="0.2"/>
  <cols>
    <col min="1" max="1" width="32.85546875" style="1" customWidth="1"/>
    <col min="2" max="2" width="15.5703125" style="1" customWidth="1"/>
    <col min="3" max="3" width="18.7109375" style="1" customWidth="1"/>
    <col min="4" max="4" width="15.7109375" style="1" customWidth="1"/>
    <col min="5" max="5" width="15.5703125" style="1" customWidth="1"/>
    <col min="6" max="6" width="37.85546875" style="1" customWidth="1"/>
    <col min="7" max="16384" width="9.140625" style="1"/>
  </cols>
  <sheetData>
    <row r="1" spans="1:6" ht="22.9" customHeight="1" x14ac:dyDescent="0.25">
      <c r="A1" s="97" t="s">
        <v>8</v>
      </c>
      <c r="B1" s="47"/>
      <c r="C1" s="47"/>
      <c r="D1" s="47"/>
      <c r="E1" s="47"/>
      <c r="F1" s="48" t="s">
        <v>12</v>
      </c>
    </row>
    <row r="2" spans="1:6" ht="22.9" customHeight="1" thickBot="1" x14ac:dyDescent="0.35">
      <c r="A2" s="36"/>
      <c r="B2" s="36"/>
      <c r="C2" s="36"/>
      <c r="D2" s="36"/>
      <c r="E2" s="36"/>
      <c r="F2" s="36"/>
    </row>
    <row r="3" spans="1:6" s="2" customFormat="1" ht="86.25" thickBot="1" x14ac:dyDescent="0.3">
      <c r="A3" s="41" t="s">
        <v>7</v>
      </c>
      <c r="B3" s="41" t="s">
        <v>6</v>
      </c>
      <c r="C3" s="41" t="s">
        <v>14</v>
      </c>
      <c r="D3" s="41" t="s">
        <v>17</v>
      </c>
      <c r="E3" s="41" t="s">
        <v>16</v>
      </c>
      <c r="F3" s="41" t="s">
        <v>5</v>
      </c>
    </row>
    <row r="4" spans="1:6" ht="36.75" customHeight="1" x14ac:dyDescent="0.2">
      <c r="A4" s="49" t="s">
        <v>29</v>
      </c>
      <c r="B4" s="50">
        <v>11</v>
      </c>
      <c r="C4" s="51">
        <v>6041.6373999999996</v>
      </c>
      <c r="D4" s="51">
        <v>0</v>
      </c>
      <c r="E4" s="51">
        <v>0</v>
      </c>
      <c r="F4" s="52" t="s">
        <v>21</v>
      </c>
    </row>
    <row r="5" spans="1:6" ht="50.25" thickBot="1" x14ac:dyDescent="0.25">
      <c r="A5" s="45" t="s">
        <v>30</v>
      </c>
      <c r="B5" s="100">
        <v>2</v>
      </c>
      <c r="C5" s="101">
        <v>490.71199999999999</v>
      </c>
      <c r="D5" s="101">
        <v>0</v>
      </c>
      <c r="E5" s="101">
        <v>0</v>
      </c>
      <c r="F5" s="102" t="s">
        <v>21</v>
      </c>
    </row>
  </sheetData>
  <hyperlinks>
    <hyperlink ref="B1:F1" r:id="rId1" location="NAVIGACE!A1" display="ZPĚT"/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fitToHeight="0" orientation="landscape" r:id="rId2"/>
  <colBreaks count="2" manualBreakCount="2">
    <brk id="2" max="1048575" man="1"/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1"/>
  <sheetViews>
    <sheetView zoomScaleNormal="100" workbookViewId="0">
      <selection activeCell="A2" sqref="A2"/>
    </sheetView>
  </sheetViews>
  <sheetFormatPr defaultColWidth="9.140625" defaultRowHeight="14.25" x14ac:dyDescent="0.2"/>
  <cols>
    <col min="1" max="1" width="32.85546875" style="1" customWidth="1"/>
    <col min="2" max="2" width="15.5703125" style="1" customWidth="1"/>
    <col min="3" max="3" width="20.42578125" style="1" customWidth="1"/>
    <col min="4" max="4" width="15.7109375" style="1" customWidth="1"/>
    <col min="5" max="5" width="15.5703125" style="1" customWidth="1"/>
    <col min="6" max="6" width="37.85546875" style="1" customWidth="1"/>
    <col min="7" max="16384" width="9.140625" style="1"/>
  </cols>
  <sheetData>
    <row r="1" spans="1:6" ht="22.9" customHeight="1" x14ac:dyDescent="0.2">
      <c r="A1" s="98" t="s">
        <v>13</v>
      </c>
      <c r="B1" s="47"/>
      <c r="C1" s="47"/>
      <c r="D1" s="47"/>
      <c r="E1" s="47"/>
      <c r="F1" s="40" t="s">
        <v>12</v>
      </c>
    </row>
    <row r="2" spans="1:6" ht="22.9" customHeight="1" thickBot="1" x14ac:dyDescent="0.35">
      <c r="A2" s="36"/>
      <c r="B2" s="36"/>
      <c r="C2" s="36"/>
      <c r="D2" s="36"/>
      <c r="E2" s="36"/>
      <c r="F2" s="36"/>
    </row>
    <row r="3" spans="1:6" s="2" customFormat="1" ht="86.25" thickBot="1" x14ac:dyDescent="0.3">
      <c r="A3" s="41" t="s">
        <v>7</v>
      </c>
      <c r="B3" s="41" t="s">
        <v>6</v>
      </c>
      <c r="C3" s="41" t="s">
        <v>14</v>
      </c>
      <c r="D3" s="41" t="s">
        <v>17</v>
      </c>
      <c r="E3" s="41" t="s">
        <v>16</v>
      </c>
      <c r="F3" s="41" t="s">
        <v>5</v>
      </c>
    </row>
    <row r="4" spans="1:6" ht="82.5" x14ac:dyDescent="0.2">
      <c r="A4" s="43" t="s">
        <v>18</v>
      </c>
      <c r="B4" s="58">
        <f>4+5</f>
        <v>9</v>
      </c>
      <c r="C4" s="59">
        <f>497.17012+4501.17035</f>
        <v>4998.3404700000001</v>
      </c>
      <c r="D4" s="60">
        <v>0</v>
      </c>
      <c r="E4" s="60">
        <v>3.1059999999999999</v>
      </c>
      <c r="F4" s="61" t="s">
        <v>75</v>
      </c>
    </row>
    <row r="5" spans="1:6" ht="33" x14ac:dyDescent="0.2">
      <c r="A5" s="43" t="s">
        <v>60</v>
      </c>
      <c r="B5" s="58">
        <f>3+2</f>
        <v>5</v>
      </c>
      <c r="C5" s="59">
        <f>174.209+72.9</f>
        <v>247.10900000000001</v>
      </c>
      <c r="D5" s="60">
        <v>0</v>
      </c>
      <c r="E5" s="60">
        <v>0</v>
      </c>
      <c r="F5" s="61" t="s">
        <v>21</v>
      </c>
    </row>
    <row r="6" spans="1:6" ht="16.5" x14ac:dyDescent="0.2">
      <c r="A6" s="43" t="s">
        <v>61</v>
      </c>
      <c r="B6" s="58">
        <f>2+4</f>
        <v>6</v>
      </c>
      <c r="C6" s="59">
        <f>184.499+326.93073</f>
        <v>511.42972999999995</v>
      </c>
      <c r="D6" s="60">
        <v>0</v>
      </c>
      <c r="E6" s="60">
        <v>0</v>
      </c>
      <c r="F6" s="61" t="s">
        <v>21</v>
      </c>
    </row>
    <row r="7" spans="1:6" ht="33" x14ac:dyDescent="0.2">
      <c r="A7" s="43" t="s">
        <v>62</v>
      </c>
      <c r="B7" s="58">
        <f>2+4</f>
        <v>6</v>
      </c>
      <c r="C7" s="59">
        <f>123.235+779.89788</f>
        <v>903.13288</v>
      </c>
      <c r="D7" s="60">
        <v>0</v>
      </c>
      <c r="E7" s="60">
        <v>0</v>
      </c>
      <c r="F7" s="61" t="s">
        <v>21</v>
      </c>
    </row>
    <row r="8" spans="1:6" ht="33" x14ac:dyDescent="0.2">
      <c r="A8" s="43" t="s">
        <v>31</v>
      </c>
      <c r="B8" s="58">
        <v>2</v>
      </c>
      <c r="C8" s="59">
        <v>21477.912</v>
      </c>
      <c r="D8" s="60">
        <v>0</v>
      </c>
      <c r="E8" s="60">
        <v>0</v>
      </c>
      <c r="F8" s="61" t="s">
        <v>21</v>
      </c>
    </row>
    <row r="9" spans="1:6" ht="50.25" thickBot="1" x14ac:dyDescent="0.25">
      <c r="A9" s="45" t="s">
        <v>32</v>
      </c>
      <c r="B9" s="62">
        <v>1</v>
      </c>
      <c r="C9" s="46">
        <v>1458.8304499999999</v>
      </c>
      <c r="D9" s="101">
        <v>0</v>
      </c>
      <c r="E9" s="101">
        <v>0</v>
      </c>
      <c r="F9" s="103" t="s">
        <v>21</v>
      </c>
    </row>
    <row r="11" spans="1:6" x14ac:dyDescent="0.2">
      <c r="B11" s="35"/>
      <c r="C11" s="35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fitToHeight="0" orientation="landscape" r:id="rId1"/>
  <colBreaks count="2" manualBreakCount="2">
    <brk id="2" max="1048575" man="1"/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8"/>
  <sheetViews>
    <sheetView zoomScaleNormal="100" workbookViewId="0">
      <selection activeCell="A2" sqref="A2"/>
    </sheetView>
  </sheetViews>
  <sheetFormatPr defaultColWidth="9.140625" defaultRowHeight="14.25" x14ac:dyDescent="0.2"/>
  <cols>
    <col min="1" max="1" width="32.85546875" style="1" customWidth="1"/>
    <col min="2" max="2" width="15.5703125" style="1" customWidth="1"/>
    <col min="3" max="3" width="20" style="1" customWidth="1"/>
    <col min="4" max="4" width="15.7109375" style="1" customWidth="1"/>
    <col min="5" max="5" width="15.5703125" style="1" customWidth="1"/>
    <col min="6" max="6" width="37.85546875" style="1" customWidth="1"/>
    <col min="7" max="16384" width="9.140625" style="1"/>
  </cols>
  <sheetData>
    <row r="1" spans="1:6" ht="23.25" customHeight="1" x14ac:dyDescent="0.2">
      <c r="A1" s="96" t="s">
        <v>23</v>
      </c>
      <c r="B1" s="39"/>
      <c r="C1" s="39"/>
      <c r="D1" s="39"/>
      <c r="E1" s="39"/>
      <c r="F1" s="40" t="s">
        <v>12</v>
      </c>
    </row>
    <row r="2" spans="1:6" ht="23.45" customHeight="1" thickBot="1" x14ac:dyDescent="0.35">
      <c r="A2" s="36"/>
      <c r="B2" s="36"/>
      <c r="C2" s="36"/>
      <c r="D2" s="36"/>
      <c r="E2" s="36"/>
      <c r="F2" s="36"/>
    </row>
    <row r="3" spans="1:6" s="2" customFormat="1" ht="86.25" thickBot="1" x14ac:dyDescent="0.3">
      <c r="A3" s="41" t="s">
        <v>7</v>
      </c>
      <c r="B3" s="41" t="s">
        <v>6</v>
      </c>
      <c r="C3" s="41" t="s">
        <v>14</v>
      </c>
      <c r="D3" s="41" t="s">
        <v>17</v>
      </c>
      <c r="E3" s="41" t="s">
        <v>16</v>
      </c>
      <c r="F3" s="41" t="s">
        <v>5</v>
      </c>
    </row>
    <row r="4" spans="1:6" ht="16.5" x14ac:dyDescent="0.2">
      <c r="A4" s="42" t="s">
        <v>34</v>
      </c>
      <c r="B4" s="57">
        <v>11</v>
      </c>
      <c r="C4" s="44">
        <v>3851.4540000000002</v>
      </c>
      <c r="D4" s="54">
        <v>0</v>
      </c>
      <c r="E4" s="54">
        <v>0</v>
      </c>
      <c r="F4" s="64" t="s">
        <v>21</v>
      </c>
    </row>
    <row r="5" spans="1:6" ht="16.5" x14ac:dyDescent="0.2">
      <c r="A5" s="42" t="s">
        <v>24</v>
      </c>
      <c r="B5" s="57">
        <f>6+16</f>
        <v>22</v>
      </c>
      <c r="C5" s="44">
        <f>6457.815+4237.194</f>
        <v>10695.009</v>
      </c>
      <c r="D5" s="54">
        <v>0</v>
      </c>
      <c r="E5" s="54">
        <v>0</v>
      </c>
      <c r="F5" s="64" t="s">
        <v>21</v>
      </c>
    </row>
    <row r="6" spans="1:6" ht="16.5" x14ac:dyDescent="0.2">
      <c r="A6" s="42" t="s">
        <v>19</v>
      </c>
      <c r="B6" s="57">
        <f>8+3</f>
        <v>11</v>
      </c>
      <c r="C6" s="44">
        <f>17691.71274+7509.726</f>
        <v>25201.438739999998</v>
      </c>
      <c r="D6" s="54">
        <v>0</v>
      </c>
      <c r="E6" s="54">
        <v>0</v>
      </c>
      <c r="F6" s="64" t="s">
        <v>21</v>
      </c>
    </row>
    <row r="7" spans="1:6" ht="16.5" x14ac:dyDescent="0.2">
      <c r="A7" s="42" t="s">
        <v>33</v>
      </c>
      <c r="B7" s="57">
        <f>1</f>
        <v>1</v>
      </c>
      <c r="C7" s="44">
        <v>265</v>
      </c>
      <c r="D7" s="54">
        <v>0</v>
      </c>
      <c r="E7" s="54">
        <v>0</v>
      </c>
      <c r="F7" s="64" t="s">
        <v>21</v>
      </c>
    </row>
    <row r="8" spans="1:6" ht="49.5" x14ac:dyDescent="0.2">
      <c r="A8" s="42" t="s">
        <v>57</v>
      </c>
      <c r="B8" s="57">
        <f>1+4</f>
        <v>5</v>
      </c>
      <c r="C8" s="44">
        <f>200+445</f>
        <v>645</v>
      </c>
      <c r="D8" s="54">
        <v>0</v>
      </c>
      <c r="E8" s="54">
        <v>0</v>
      </c>
      <c r="F8" s="64" t="s">
        <v>21</v>
      </c>
    </row>
    <row r="9" spans="1:6" ht="33" x14ac:dyDescent="0.2">
      <c r="A9" s="42" t="s">
        <v>58</v>
      </c>
      <c r="B9" s="57">
        <f>2+2</f>
        <v>4</v>
      </c>
      <c r="C9" s="44">
        <f>371.7158+1009.01039</f>
        <v>1380.7261900000001</v>
      </c>
      <c r="D9" s="54">
        <v>0</v>
      </c>
      <c r="E9" s="54">
        <v>0</v>
      </c>
      <c r="F9" s="64" t="s">
        <v>21</v>
      </c>
    </row>
    <row r="10" spans="1:6" ht="66" x14ac:dyDescent="0.2">
      <c r="A10" s="42" t="s">
        <v>15</v>
      </c>
      <c r="B10" s="57">
        <f>56+44</f>
        <v>100</v>
      </c>
      <c r="C10" s="44">
        <f>13040.10561+8571.68675</f>
        <v>21611.792359999999</v>
      </c>
      <c r="D10" s="54">
        <v>0</v>
      </c>
      <c r="E10" s="54">
        <v>0</v>
      </c>
      <c r="F10" s="64" t="s">
        <v>21</v>
      </c>
    </row>
    <row r="11" spans="1:6" ht="83.25" thickBot="1" x14ac:dyDescent="0.25">
      <c r="A11" s="104" t="s">
        <v>59</v>
      </c>
      <c r="B11" s="62">
        <v>2</v>
      </c>
      <c r="C11" s="46">
        <v>230.06594000000001</v>
      </c>
      <c r="D11" s="101">
        <v>0</v>
      </c>
      <c r="E11" s="101">
        <v>0</v>
      </c>
      <c r="F11" s="105" t="s">
        <v>21</v>
      </c>
    </row>
    <row r="12" spans="1:6" x14ac:dyDescent="0.2">
      <c r="A12" s="6"/>
      <c r="B12" s="27"/>
      <c r="C12" s="6"/>
      <c r="D12" s="6"/>
      <c r="E12" s="6"/>
      <c r="F12" s="3"/>
    </row>
    <row r="13" spans="1:6" x14ac:dyDescent="0.2">
      <c r="A13" s="6"/>
      <c r="B13" s="8"/>
      <c r="C13" s="33"/>
      <c r="D13" s="8"/>
      <c r="E13" s="8"/>
      <c r="F13" s="5"/>
    </row>
    <row r="14" spans="1:6" x14ac:dyDescent="0.2">
      <c r="A14" s="7"/>
      <c r="B14" s="7"/>
      <c r="C14" s="7"/>
      <c r="D14" s="7"/>
      <c r="E14" s="7"/>
      <c r="F14" s="4"/>
    </row>
    <row r="15" spans="1:6" x14ac:dyDescent="0.2">
      <c r="A15" s="7"/>
      <c r="B15" s="7"/>
      <c r="C15" s="7"/>
      <c r="D15" s="7"/>
      <c r="E15" s="7"/>
      <c r="F15" s="4"/>
    </row>
    <row r="16" spans="1:6" x14ac:dyDescent="0.2">
      <c r="A16" s="7"/>
    </row>
    <row r="17" spans="1:1" x14ac:dyDescent="0.2">
      <c r="A17" s="7"/>
    </row>
    <row r="18" spans="1:1" x14ac:dyDescent="0.2">
      <c r="A18" s="7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fitToHeight="0" orientation="landscape" r:id="rId1"/>
  <colBreaks count="2" manualBreakCount="2">
    <brk id="2" max="1048575" man="1"/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3"/>
  <sheetViews>
    <sheetView zoomScaleNormal="100" workbookViewId="0">
      <selection activeCell="A2" sqref="A2"/>
    </sheetView>
  </sheetViews>
  <sheetFormatPr defaultColWidth="9.140625" defaultRowHeight="14.25" x14ac:dyDescent="0.2"/>
  <cols>
    <col min="1" max="1" width="32.85546875" style="1" customWidth="1"/>
    <col min="2" max="2" width="15.5703125" style="1" customWidth="1"/>
    <col min="3" max="3" width="20.28515625" style="1" customWidth="1"/>
    <col min="4" max="4" width="15.7109375" style="1" customWidth="1"/>
    <col min="5" max="5" width="15.5703125" style="1" customWidth="1"/>
    <col min="6" max="6" width="37.85546875" style="1" customWidth="1"/>
    <col min="7" max="16384" width="9.140625" style="1"/>
  </cols>
  <sheetData>
    <row r="1" spans="1:6" ht="23.25" customHeight="1" x14ac:dyDescent="0.2">
      <c r="A1" s="96" t="s">
        <v>9</v>
      </c>
      <c r="B1" s="39"/>
      <c r="C1" s="39"/>
      <c r="D1" s="39"/>
      <c r="E1" s="39"/>
      <c r="F1" s="40" t="s">
        <v>12</v>
      </c>
    </row>
    <row r="2" spans="1:6" ht="23.45" customHeight="1" thickBot="1" x14ac:dyDescent="0.35">
      <c r="A2" s="36"/>
      <c r="B2" s="36"/>
      <c r="C2" s="36"/>
      <c r="D2" s="36"/>
      <c r="E2" s="36"/>
      <c r="F2" s="36"/>
    </row>
    <row r="3" spans="1:6" s="2" customFormat="1" ht="86.25" thickBot="1" x14ac:dyDescent="0.3">
      <c r="A3" s="41" t="s">
        <v>7</v>
      </c>
      <c r="B3" s="41" t="s">
        <v>6</v>
      </c>
      <c r="C3" s="41" t="s">
        <v>14</v>
      </c>
      <c r="D3" s="41" t="s">
        <v>17</v>
      </c>
      <c r="E3" s="41" t="s">
        <v>16</v>
      </c>
      <c r="F3" s="41" t="s">
        <v>5</v>
      </c>
    </row>
    <row r="4" spans="1:6" s="2" customFormat="1" ht="33" x14ac:dyDescent="0.25">
      <c r="A4" s="49" t="s">
        <v>39</v>
      </c>
      <c r="B4" s="57">
        <f>7+11</f>
        <v>18</v>
      </c>
      <c r="C4" s="65">
        <f>13043.91053+47799.31876</f>
        <v>60843.229290000003</v>
      </c>
      <c r="D4" s="66">
        <v>0</v>
      </c>
      <c r="E4" s="67">
        <v>0</v>
      </c>
      <c r="F4" s="68" t="s">
        <v>21</v>
      </c>
    </row>
    <row r="5" spans="1:6" s="2" customFormat="1" ht="33" x14ac:dyDescent="0.25">
      <c r="A5" s="69" t="s">
        <v>67</v>
      </c>
      <c r="B5" s="57">
        <v>1</v>
      </c>
      <c r="C5" s="65">
        <v>794.74699999999996</v>
      </c>
      <c r="D5" s="70">
        <v>0</v>
      </c>
      <c r="E5" s="71">
        <v>0</v>
      </c>
      <c r="F5" s="72" t="s">
        <v>21</v>
      </c>
    </row>
    <row r="6" spans="1:6" s="2" customFormat="1" ht="175.5" x14ac:dyDescent="0.25">
      <c r="A6" s="69" t="s">
        <v>40</v>
      </c>
      <c r="B6" s="57">
        <f>0+3</f>
        <v>3</v>
      </c>
      <c r="C6" s="65">
        <f>0+22235.9</f>
        <v>22235.9</v>
      </c>
      <c r="D6" s="70">
        <v>0</v>
      </c>
      <c r="E6" s="71">
        <v>31.888999999999999</v>
      </c>
      <c r="F6" s="72" t="s">
        <v>52</v>
      </c>
    </row>
    <row r="7" spans="1:6" s="2" customFormat="1" ht="49.5" x14ac:dyDescent="0.25">
      <c r="A7" s="69" t="s">
        <v>41</v>
      </c>
      <c r="B7" s="57">
        <f>4+3</f>
        <v>7</v>
      </c>
      <c r="C7" s="65">
        <f>144.46+211.704</f>
        <v>356.16399999999999</v>
      </c>
      <c r="D7" s="70">
        <v>0</v>
      </c>
      <c r="E7" s="71">
        <v>0</v>
      </c>
      <c r="F7" s="72" t="s">
        <v>21</v>
      </c>
    </row>
    <row r="8" spans="1:6" s="2" customFormat="1" ht="49.5" x14ac:dyDescent="0.25">
      <c r="A8" s="42" t="s">
        <v>44</v>
      </c>
      <c r="B8" s="57">
        <v>9</v>
      </c>
      <c r="C8" s="44">
        <v>0</v>
      </c>
      <c r="D8" s="73">
        <v>0</v>
      </c>
      <c r="E8" s="74">
        <v>0</v>
      </c>
      <c r="F8" s="75" t="s">
        <v>68</v>
      </c>
    </row>
    <row r="9" spans="1:6" s="2" customFormat="1" ht="49.5" x14ac:dyDescent="0.25">
      <c r="A9" s="42" t="s">
        <v>42</v>
      </c>
      <c r="B9" s="57">
        <f>4+2</f>
        <v>6</v>
      </c>
      <c r="C9" s="44">
        <f>8678.43308+9155.52809</f>
        <v>17833.961170000002</v>
      </c>
      <c r="D9" s="73">
        <v>0</v>
      </c>
      <c r="E9" s="74">
        <v>0</v>
      </c>
      <c r="F9" s="75" t="s">
        <v>21</v>
      </c>
    </row>
    <row r="10" spans="1:6" s="2" customFormat="1" ht="49.5" x14ac:dyDescent="0.25">
      <c r="A10" s="42" t="s">
        <v>43</v>
      </c>
      <c r="B10" s="57">
        <v>1</v>
      </c>
      <c r="C10" s="44">
        <v>1113.1282799999999</v>
      </c>
      <c r="D10" s="73">
        <v>0</v>
      </c>
      <c r="E10" s="74">
        <v>0</v>
      </c>
      <c r="F10" s="75" t="s">
        <v>21</v>
      </c>
    </row>
    <row r="11" spans="1:6" s="2" customFormat="1" ht="50.25" thickBot="1" x14ac:dyDescent="0.3">
      <c r="A11" s="45" t="s">
        <v>45</v>
      </c>
      <c r="B11" s="62">
        <v>1</v>
      </c>
      <c r="C11" s="46">
        <v>198.74</v>
      </c>
      <c r="D11" s="76">
        <v>0</v>
      </c>
      <c r="E11" s="77">
        <v>0</v>
      </c>
      <c r="F11" s="63" t="s">
        <v>21</v>
      </c>
    </row>
    <row r="12" spans="1:6" x14ac:dyDescent="0.2">
      <c r="C12" s="35"/>
    </row>
    <row r="13" spans="1:6" x14ac:dyDescent="0.2">
      <c r="A13" s="13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scale="94" orientation="landscape" r:id="rId1"/>
  <colBreaks count="2" manualBreakCount="2">
    <brk id="2" max="1048575" man="1"/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2"/>
  <sheetViews>
    <sheetView zoomScaleNormal="100" workbookViewId="0"/>
  </sheetViews>
  <sheetFormatPr defaultColWidth="9.140625" defaultRowHeight="14.25" x14ac:dyDescent="0.2"/>
  <cols>
    <col min="1" max="1" width="32.85546875" style="1" customWidth="1"/>
    <col min="2" max="2" width="15.5703125" style="1" customWidth="1"/>
    <col min="3" max="3" width="19" style="1" customWidth="1"/>
    <col min="4" max="4" width="15.7109375" style="1" customWidth="1"/>
    <col min="5" max="5" width="15.5703125" style="1" customWidth="1"/>
    <col min="6" max="6" width="37.85546875" style="1" customWidth="1"/>
    <col min="7" max="16384" width="9.140625" style="1"/>
  </cols>
  <sheetData>
    <row r="1" spans="1:6" ht="23.25" customHeight="1" x14ac:dyDescent="0.2">
      <c r="A1" s="96" t="s">
        <v>10</v>
      </c>
      <c r="B1" s="39"/>
      <c r="C1" s="39"/>
      <c r="D1" s="39"/>
      <c r="E1" s="39"/>
      <c r="F1" s="40" t="s">
        <v>12</v>
      </c>
    </row>
    <row r="2" spans="1:6" ht="22.9" customHeight="1" thickBot="1" x14ac:dyDescent="0.35">
      <c r="A2" s="36"/>
      <c r="B2" s="36"/>
      <c r="C2" s="36"/>
      <c r="D2" s="36"/>
      <c r="E2" s="36"/>
      <c r="F2" s="36"/>
    </row>
    <row r="3" spans="1:6" s="2" customFormat="1" ht="86.25" thickBot="1" x14ac:dyDescent="0.3">
      <c r="A3" s="41" t="s">
        <v>7</v>
      </c>
      <c r="B3" s="41" t="s">
        <v>6</v>
      </c>
      <c r="C3" s="41" t="s">
        <v>14</v>
      </c>
      <c r="D3" s="41" t="s">
        <v>17</v>
      </c>
      <c r="E3" s="41" t="s">
        <v>16</v>
      </c>
      <c r="F3" s="41" t="s">
        <v>5</v>
      </c>
    </row>
    <row r="4" spans="1:6" ht="66" x14ac:dyDescent="0.2">
      <c r="A4" s="49" t="s">
        <v>46</v>
      </c>
      <c r="B4" s="57">
        <f>4+3</f>
        <v>7</v>
      </c>
      <c r="C4" s="78">
        <f>1762.04159+3161.29</f>
        <v>4923.3315899999998</v>
      </c>
      <c r="D4" s="54">
        <v>0</v>
      </c>
      <c r="E4" s="54">
        <v>0</v>
      </c>
      <c r="F4" s="79" t="s">
        <v>21</v>
      </c>
    </row>
    <row r="5" spans="1:6" ht="82.5" x14ac:dyDescent="0.2">
      <c r="A5" s="42" t="s">
        <v>47</v>
      </c>
      <c r="B5" s="57">
        <v>1</v>
      </c>
      <c r="C5" s="78">
        <v>32.567999999999998</v>
      </c>
      <c r="D5" s="54">
        <v>0</v>
      </c>
      <c r="E5" s="54">
        <v>0</v>
      </c>
      <c r="F5" s="79" t="s">
        <v>21</v>
      </c>
    </row>
    <row r="6" spans="1:6" ht="66" x14ac:dyDescent="0.2">
      <c r="A6" s="42" t="s">
        <v>48</v>
      </c>
      <c r="B6" s="57">
        <v>1</v>
      </c>
      <c r="C6" s="78">
        <v>31.100010000000001</v>
      </c>
      <c r="D6" s="54">
        <v>0</v>
      </c>
      <c r="E6" s="54">
        <v>0</v>
      </c>
      <c r="F6" s="79" t="s">
        <v>21</v>
      </c>
    </row>
    <row r="7" spans="1:6" ht="66" x14ac:dyDescent="0.2">
      <c r="A7" s="42" t="s">
        <v>49</v>
      </c>
      <c r="B7" s="57">
        <v>10</v>
      </c>
      <c r="C7" s="78">
        <v>246.31291999999999</v>
      </c>
      <c r="D7" s="80">
        <v>0</v>
      </c>
      <c r="E7" s="80">
        <v>0</v>
      </c>
      <c r="F7" s="79" t="s">
        <v>21</v>
      </c>
    </row>
    <row r="8" spans="1:6" ht="49.5" x14ac:dyDescent="0.2">
      <c r="A8" s="43" t="s">
        <v>50</v>
      </c>
      <c r="B8" s="58">
        <v>1</v>
      </c>
      <c r="C8" s="81">
        <v>200</v>
      </c>
      <c r="D8" s="82">
        <v>0</v>
      </c>
      <c r="E8" s="82">
        <v>0</v>
      </c>
      <c r="F8" s="83" t="s">
        <v>21</v>
      </c>
    </row>
    <row r="9" spans="1:6" ht="83.25" thickBot="1" x14ac:dyDescent="0.25">
      <c r="A9" s="45" t="s">
        <v>77</v>
      </c>
      <c r="B9" s="62">
        <v>5</v>
      </c>
      <c r="C9" s="106">
        <v>8917.6869999999999</v>
      </c>
      <c r="D9" s="107">
        <v>0</v>
      </c>
      <c r="E9" s="107">
        <v>0</v>
      </c>
      <c r="F9" s="56" t="s">
        <v>21</v>
      </c>
    </row>
    <row r="10" spans="1:6" x14ac:dyDescent="0.2">
      <c r="A10" s="26"/>
      <c r="B10" s="26"/>
      <c r="C10" s="26"/>
      <c r="D10" s="26"/>
    </row>
    <row r="11" spans="1:6" x14ac:dyDescent="0.2">
      <c r="A11" s="26"/>
      <c r="B11" s="26"/>
      <c r="C11" s="26"/>
      <c r="D11" s="26"/>
      <c r="E11" s="26"/>
    </row>
    <row r="12" spans="1:6" x14ac:dyDescent="0.2">
      <c r="A12" s="26"/>
      <c r="B12" s="26"/>
      <c r="C12" s="26"/>
      <c r="D12" s="26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fitToHeight="0" orientation="landscape" r:id="rId1"/>
  <colBreaks count="1" manualBreakCount="1">
    <brk id="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5"/>
  <sheetViews>
    <sheetView zoomScaleNormal="100" workbookViewId="0"/>
  </sheetViews>
  <sheetFormatPr defaultColWidth="9.140625" defaultRowHeight="14.25" x14ac:dyDescent="0.2"/>
  <cols>
    <col min="1" max="1" width="34.42578125" style="1" customWidth="1"/>
    <col min="2" max="2" width="15.5703125" style="1" customWidth="1"/>
    <col min="3" max="3" width="19.7109375" style="1" customWidth="1"/>
    <col min="4" max="4" width="17.28515625" style="12" customWidth="1"/>
    <col min="5" max="5" width="15.5703125" style="1" customWidth="1"/>
    <col min="6" max="6" width="62.42578125" style="1" customWidth="1"/>
    <col min="7" max="16384" width="9.140625" style="1"/>
  </cols>
  <sheetData>
    <row r="1" spans="1:8" ht="23.25" customHeight="1" x14ac:dyDescent="0.2">
      <c r="A1" s="96" t="s">
        <v>11</v>
      </c>
      <c r="B1" s="39"/>
      <c r="C1" s="39"/>
      <c r="D1" s="38"/>
      <c r="E1" s="39"/>
      <c r="F1" s="40" t="s">
        <v>12</v>
      </c>
    </row>
    <row r="2" spans="1:8" ht="22.9" customHeight="1" thickBot="1" x14ac:dyDescent="0.35">
      <c r="A2" s="36"/>
      <c r="B2" s="36"/>
      <c r="C2" s="36"/>
      <c r="D2" s="84"/>
      <c r="E2" s="36"/>
      <c r="F2" s="36"/>
    </row>
    <row r="3" spans="1:8" s="2" customFormat="1" ht="86.25" thickBot="1" x14ac:dyDescent="0.3">
      <c r="A3" s="41" t="s">
        <v>7</v>
      </c>
      <c r="B3" s="41" t="s">
        <v>6</v>
      </c>
      <c r="C3" s="41" t="s">
        <v>14</v>
      </c>
      <c r="D3" s="41" t="s">
        <v>17</v>
      </c>
      <c r="E3" s="41" t="s">
        <v>16</v>
      </c>
      <c r="F3" s="41" t="s">
        <v>5</v>
      </c>
    </row>
    <row r="4" spans="1:8" ht="324" x14ac:dyDescent="0.2">
      <c r="A4" s="49" t="s">
        <v>20</v>
      </c>
      <c r="B4" s="57">
        <f>35+30</f>
        <v>65</v>
      </c>
      <c r="C4" s="85">
        <f>5270535.752925+2606746.29638</f>
        <v>7877282.0493050003</v>
      </c>
      <c r="D4" s="85">
        <v>0</v>
      </c>
      <c r="E4" s="85">
        <f>5072.79114+19719.62935</f>
        <v>24792.42049</v>
      </c>
      <c r="F4" s="86" t="s">
        <v>74</v>
      </c>
    </row>
    <row r="5" spans="1:8" ht="33" x14ac:dyDescent="0.2">
      <c r="A5" s="42" t="s">
        <v>39</v>
      </c>
      <c r="B5" s="57">
        <f>5+2</f>
        <v>7</v>
      </c>
      <c r="C5" s="87">
        <f>65516.15023+17092.099</f>
        <v>82608.249230000001</v>
      </c>
      <c r="D5" s="87">
        <v>0</v>
      </c>
      <c r="E5" s="87">
        <v>0</v>
      </c>
      <c r="F5" s="88" t="s">
        <v>21</v>
      </c>
    </row>
    <row r="6" spans="1:8" ht="40.5" x14ac:dyDescent="0.2">
      <c r="A6" s="42" t="s">
        <v>25</v>
      </c>
      <c r="B6" s="57">
        <v>4</v>
      </c>
      <c r="C6" s="89">
        <v>2745.66</v>
      </c>
      <c r="D6" s="89">
        <v>0</v>
      </c>
      <c r="E6" s="89">
        <v>37.508139999999997</v>
      </c>
      <c r="F6" s="90" t="s">
        <v>70</v>
      </c>
    </row>
    <row r="7" spans="1:8" ht="40.5" x14ac:dyDescent="0.2">
      <c r="A7" s="42" t="s">
        <v>53</v>
      </c>
      <c r="B7" s="57">
        <v>8</v>
      </c>
      <c r="C7" s="85">
        <v>661.82295999999997</v>
      </c>
      <c r="D7" s="85">
        <v>0</v>
      </c>
      <c r="E7" s="85">
        <v>10.172739999999999</v>
      </c>
      <c r="F7" s="91" t="s">
        <v>73</v>
      </c>
    </row>
    <row r="8" spans="1:8" ht="49.5" x14ac:dyDescent="0.2">
      <c r="A8" s="42" t="s">
        <v>54</v>
      </c>
      <c r="B8" s="57">
        <v>1</v>
      </c>
      <c r="C8" s="92">
        <v>1117.06735</v>
      </c>
      <c r="D8" s="92">
        <v>0</v>
      </c>
      <c r="E8" s="92">
        <v>0</v>
      </c>
      <c r="F8" s="91" t="s">
        <v>21</v>
      </c>
    </row>
    <row r="9" spans="1:8" ht="49.5" x14ac:dyDescent="0.2">
      <c r="A9" s="42" t="s">
        <v>35</v>
      </c>
      <c r="B9" s="57">
        <v>1</v>
      </c>
      <c r="C9" s="92">
        <v>95.46</v>
      </c>
      <c r="D9" s="92">
        <v>0</v>
      </c>
      <c r="E9" s="92">
        <v>0</v>
      </c>
      <c r="F9" s="91" t="s">
        <v>21</v>
      </c>
    </row>
    <row r="10" spans="1:8" ht="49.5" x14ac:dyDescent="0.2">
      <c r="A10" s="42" t="s">
        <v>51</v>
      </c>
      <c r="B10" s="57">
        <f>1+1</f>
        <v>2</v>
      </c>
      <c r="C10" s="85">
        <f>25630.24+9196</f>
        <v>34826.240000000005</v>
      </c>
      <c r="D10" s="85">
        <v>0</v>
      </c>
      <c r="E10" s="85">
        <v>22.8</v>
      </c>
      <c r="F10" s="86" t="s">
        <v>72</v>
      </c>
    </row>
    <row r="11" spans="1:8" ht="49.5" x14ac:dyDescent="0.2">
      <c r="A11" s="42" t="s">
        <v>71</v>
      </c>
      <c r="B11" s="57">
        <v>1</v>
      </c>
      <c r="C11" s="85">
        <v>429.1</v>
      </c>
      <c r="D11" s="85">
        <v>0</v>
      </c>
      <c r="E11" s="85">
        <v>0</v>
      </c>
      <c r="F11" s="91" t="s">
        <v>21</v>
      </c>
    </row>
    <row r="12" spans="1:8" ht="49.5" x14ac:dyDescent="0.2">
      <c r="A12" s="42" t="s">
        <v>66</v>
      </c>
      <c r="B12" s="57">
        <v>1</v>
      </c>
      <c r="C12" s="85">
        <v>721.18813</v>
      </c>
      <c r="D12" s="85">
        <v>0</v>
      </c>
      <c r="E12" s="85">
        <v>0</v>
      </c>
      <c r="F12" s="91" t="s">
        <v>21</v>
      </c>
      <c r="H12" s="25"/>
    </row>
    <row r="13" spans="1:8" ht="66" x14ac:dyDescent="0.2">
      <c r="A13" s="42" t="s">
        <v>55</v>
      </c>
      <c r="B13" s="57">
        <f>156+103</f>
        <v>259</v>
      </c>
      <c r="C13" s="85">
        <f>25960.19+21594.26</f>
        <v>47554.45</v>
      </c>
      <c r="D13" s="85">
        <v>0</v>
      </c>
      <c r="E13" s="85">
        <f>127.02+13</f>
        <v>140.01999999999998</v>
      </c>
      <c r="F13" s="86" t="s">
        <v>76</v>
      </c>
    </row>
    <row r="14" spans="1:8" ht="66.75" thickBot="1" x14ac:dyDescent="0.25">
      <c r="A14" s="45" t="s">
        <v>56</v>
      </c>
      <c r="B14" s="62">
        <v>15</v>
      </c>
      <c r="C14" s="108">
        <v>15040.664570000001</v>
      </c>
      <c r="D14" s="108">
        <v>0</v>
      </c>
      <c r="E14" s="108">
        <v>8.24</v>
      </c>
      <c r="F14" s="109" t="s">
        <v>76</v>
      </c>
    </row>
    <row r="15" spans="1:8" x14ac:dyDescent="0.2">
      <c r="A15" s="14"/>
      <c r="B15" s="14"/>
      <c r="C15" s="28"/>
      <c r="D15" s="28"/>
      <c r="E15" s="28"/>
      <c r="F15" s="14"/>
    </row>
    <row r="16" spans="1:8" x14ac:dyDescent="0.2">
      <c r="A16" s="16"/>
      <c r="B16" s="23"/>
      <c r="C16" s="16"/>
      <c r="D16" s="17"/>
      <c r="E16" s="16"/>
      <c r="F16" s="18"/>
    </row>
    <row r="17" spans="1:6" x14ac:dyDescent="0.2">
      <c r="A17" s="19"/>
      <c r="B17" s="24"/>
      <c r="C17" s="31"/>
      <c r="D17" s="31"/>
      <c r="E17" s="31"/>
      <c r="F17" s="20"/>
    </row>
    <row r="18" spans="1:6" x14ac:dyDescent="0.2">
      <c r="A18" s="21"/>
      <c r="B18" s="21"/>
      <c r="C18" s="32"/>
      <c r="D18" s="31"/>
      <c r="E18" s="32"/>
      <c r="F18" s="22"/>
    </row>
    <row r="19" spans="1:6" x14ac:dyDescent="0.2">
      <c r="A19" s="21"/>
      <c r="B19" s="21"/>
      <c r="C19" s="32"/>
      <c r="D19" s="32"/>
      <c r="E19" s="32"/>
      <c r="F19" s="22"/>
    </row>
    <row r="20" spans="1:6" x14ac:dyDescent="0.2">
      <c r="A20" s="14"/>
      <c r="B20" s="14"/>
      <c r="C20" s="29"/>
      <c r="D20" s="30"/>
      <c r="E20" s="29"/>
      <c r="F20" s="14"/>
    </row>
    <row r="21" spans="1:6" x14ac:dyDescent="0.2">
      <c r="A21" s="14"/>
      <c r="B21" s="14"/>
      <c r="C21" s="14"/>
      <c r="D21" s="15"/>
      <c r="E21" s="14"/>
      <c r="F21" s="14"/>
    </row>
    <row r="22" spans="1:6" x14ac:dyDescent="0.2">
      <c r="A22" s="14"/>
      <c r="B22" s="14"/>
      <c r="C22" s="14"/>
      <c r="D22" s="15"/>
      <c r="E22" s="14"/>
      <c r="F22" s="14"/>
    </row>
    <row r="23" spans="1:6" x14ac:dyDescent="0.2">
      <c r="A23" s="14"/>
      <c r="B23" s="14"/>
      <c r="C23" s="14"/>
      <c r="D23" s="15"/>
      <c r="E23" s="14"/>
      <c r="F23" s="14"/>
    </row>
    <row r="24" spans="1:6" x14ac:dyDescent="0.2">
      <c r="A24" s="14"/>
      <c r="B24" s="14"/>
      <c r="C24" s="14"/>
      <c r="D24" s="15"/>
      <c r="E24" s="14"/>
      <c r="F24" s="14"/>
    </row>
    <row r="25" spans="1:6" x14ac:dyDescent="0.2">
      <c r="A25" s="14"/>
      <c r="B25" s="14"/>
      <c r="C25" s="14"/>
      <c r="D25" s="15"/>
      <c r="E25" s="14"/>
      <c r="F25" s="14"/>
    </row>
  </sheetData>
  <hyperlinks>
    <hyperlink ref="F1" location="NAVIGACE!A1" display="ZPĚT NA NAVIGACI"/>
  </hyperlinks>
  <pageMargins left="0.19685039370078741" right="0.19685039370078741" top="0.15748031496062992" bottom="0" header="0.31496062992125984" footer="0.31496062992125984"/>
  <pageSetup paperSize="9" scale="87" fitToHeight="0" orientation="landscape" r:id="rId1"/>
  <colBreaks count="2" manualBreakCount="2">
    <brk id="2" max="1048575" man="1"/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7"/>
  <sheetViews>
    <sheetView workbookViewId="0">
      <selection activeCell="A2" sqref="A2"/>
    </sheetView>
  </sheetViews>
  <sheetFormatPr defaultColWidth="9.140625" defaultRowHeight="14.25" x14ac:dyDescent="0.2"/>
  <cols>
    <col min="1" max="1" width="32.85546875" style="1" customWidth="1"/>
    <col min="2" max="2" width="15.5703125" style="1" customWidth="1"/>
    <col min="3" max="3" width="18.7109375" style="1" customWidth="1"/>
    <col min="4" max="4" width="15.7109375" style="1" customWidth="1"/>
    <col min="5" max="5" width="15.5703125" style="1" customWidth="1"/>
    <col min="6" max="6" width="37.85546875" style="1" customWidth="1"/>
    <col min="7" max="16384" width="9.140625" style="1"/>
  </cols>
  <sheetData>
    <row r="1" spans="1:6" ht="22.9" customHeight="1" x14ac:dyDescent="0.25">
      <c r="A1" s="97" t="s">
        <v>28</v>
      </c>
      <c r="B1" s="47"/>
      <c r="C1" s="47"/>
      <c r="D1" s="47"/>
      <c r="E1" s="47"/>
      <c r="F1" s="48" t="s">
        <v>12</v>
      </c>
    </row>
    <row r="2" spans="1:6" ht="22.9" customHeight="1" thickBot="1" x14ac:dyDescent="0.35">
      <c r="A2" s="36"/>
      <c r="B2" s="36"/>
      <c r="C2" s="36"/>
      <c r="D2" s="36"/>
      <c r="E2" s="36"/>
      <c r="F2" s="36"/>
    </row>
    <row r="3" spans="1:6" s="2" customFormat="1" ht="86.25" thickBot="1" x14ac:dyDescent="0.3">
      <c r="A3" s="41" t="s">
        <v>7</v>
      </c>
      <c r="B3" s="41" t="s">
        <v>6</v>
      </c>
      <c r="C3" s="41" t="s">
        <v>14</v>
      </c>
      <c r="D3" s="41" t="s">
        <v>17</v>
      </c>
      <c r="E3" s="41" t="s">
        <v>16</v>
      </c>
      <c r="F3" s="41" t="s">
        <v>5</v>
      </c>
    </row>
    <row r="4" spans="1:6" ht="49.5" x14ac:dyDescent="0.2">
      <c r="A4" s="49" t="s">
        <v>35</v>
      </c>
      <c r="B4" s="50">
        <v>5</v>
      </c>
      <c r="C4" s="51">
        <f>1874.67266999999+6214.39319</f>
        <v>8089.0658599999897</v>
      </c>
      <c r="D4" s="51">
        <v>0</v>
      </c>
      <c r="E4" s="51">
        <v>0</v>
      </c>
      <c r="F4" s="52" t="s">
        <v>21</v>
      </c>
    </row>
    <row r="5" spans="1:6" ht="82.5" x14ac:dyDescent="0.2">
      <c r="A5" s="42" t="s">
        <v>36</v>
      </c>
      <c r="B5" s="53">
        <v>1</v>
      </c>
      <c r="C5" s="54">
        <v>92.8</v>
      </c>
      <c r="D5" s="54">
        <v>0</v>
      </c>
      <c r="E5" s="54">
        <v>0</v>
      </c>
      <c r="F5" s="55" t="s">
        <v>21</v>
      </c>
    </row>
    <row r="6" spans="1:6" ht="49.5" x14ac:dyDescent="0.2">
      <c r="A6" s="42" t="s">
        <v>37</v>
      </c>
      <c r="B6" s="53">
        <v>1</v>
      </c>
      <c r="C6" s="54">
        <v>740</v>
      </c>
      <c r="D6" s="54">
        <v>0</v>
      </c>
      <c r="E6" s="54">
        <v>0</v>
      </c>
      <c r="F6" s="55" t="s">
        <v>21</v>
      </c>
    </row>
    <row r="7" spans="1:6" ht="36.75" customHeight="1" thickBot="1" x14ac:dyDescent="0.25">
      <c r="A7" s="45" t="s">
        <v>38</v>
      </c>
      <c r="B7" s="100">
        <v>1</v>
      </c>
      <c r="C7" s="101">
        <v>105</v>
      </c>
      <c r="D7" s="101">
        <v>0</v>
      </c>
      <c r="E7" s="101">
        <v>0</v>
      </c>
      <c r="F7" s="102" t="s">
        <v>21</v>
      </c>
    </row>
  </sheetData>
  <hyperlinks>
    <hyperlink ref="B1:F1" r:id="rId1" location="NAVIGACE!A1" display="ZPĚT"/>
    <hyperlink ref="F1" location="NAVIGACE!A1" display="ZPĚT NA NAVIGACI"/>
  </hyperlinks>
  <pageMargins left="0.7" right="0.7" top="0.78740157499999996" bottom="0.78740157499999996" header="0.3" footer="0.3"/>
  <pageSetup paperSize="9" scale="96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"/>
  <sheetViews>
    <sheetView workbookViewId="0">
      <selection activeCell="F1" sqref="F1"/>
    </sheetView>
  </sheetViews>
  <sheetFormatPr defaultColWidth="9.140625" defaultRowHeight="14.25" x14ac:dyDescent="0.2"/>
  <cols>
    <col min="1" max="1" width="32.85546875" style="1" customWidth="1"/>
    <col min="2" max="2" width="15.5703125" style="1" customWidth="1"/>
    <col min="3" max="3" width="18.7109375" style="1" customWidth="1"/>
    <col min="4" max="4" width="15.7109375" style="1" customWidth="1"/>
    <col min="5" max="5" width="15.5703125" style="1" customWidth="1"/>
    <col min="6" max="6" width="37.85546875" style="1" customWidth="1"/>
    <col min="7" max="16384" width="9.140625" style="1"/>
  </cols>
  <sheetData>
    <row r="1" spans="1:6" ht="22.9" customHeight="1" x14ac:dyDescent="0.25">
      <c r="A1" s="97" t="s">
        <v>64</v>
      </c>
      <c r="B1" s="47"/>
      <c r="C1" s="47"/>
      <c r="D1" s="47"/>
      <c r="E1" s="47"/>
      <c r="F1" s="48" t="s">
        <v>12</v>
      </c>
    </row>
    <row r="2" spans="1:6" ht="22.9" customHeight="1" thickBot="1" x14ac:dyDescent="0.35">
      <c r="A2" s="36"/>
      <c r="B2" s="36"/>
      <c r="C2" s="36"/>
      <c r="D2" s="36"/>
      <c r="E2" s="36"/>
      <c r="F2" s="36"/>
    </row>
    <row r="3" spans="1:6" s="2" customFormat="1" ht="86.25" thickBot="1" x14ac:dyDescent="0.3">
      <c r="A3" s="41" t="s">
        <v>7</v>
      </c>
      <c r="B3" s="41" t="s">
        <v>6</v>
      </c>
      <c r="C3" s="41" t="s">
        <v>14</v>
      </c>
      <c r="D3" s="41" t="s">
        <v>17</v>
      </c>
      <c r="E3" s="41" t="s">
        <v>16</v>
      </c>
      <c r="F3" s="41" t="s">
        <v>5</v>
      </c>
    </row>
    <row r="4" spans="1:6" ht="50.25" thickBot="1" x14ac:dyDescent="0.25">
      <c r="A4" s="110" t="s">
        <v>65</v>
      </c>
      <c r="B4" s="111">
        <v>3</v>
      </c>
      <c r="C4" s="112">
        <v>866.29750999999999</v>
      </c>
      <c r="D4" s="112">
        <v>0</v>
      </c>
      <c r="E4" s="112">
        <v>0</v>
      </c>
      <c r="F4" s="113" t="s">
        <v>21</v>
      </c>
    </row>
  </sheetData>
  <hyperlinks>
    <hyperlink ref="B1:F1" r:id="rId1" location="NAVIGACE!A1" display="ZPĚT"/>
    <hyperlink ref="F1" location="NAVIGACE!A1" display="ZPĚT NA NAVIGACI"/>
  </hyperlinks>
  <pageMargins left="0.7" right="0.7" top="0.78740157499999996" bottom="0.78740157499999996" header="0.3" footer="0.3"/>
  <pageSetup paperSize="9" scale="9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NAVIGACE</vt:lpstr>
      <vt:lpstr>RR</vt:lpstr>
      <vt:lpstr>SMT</vt:lpstr>
      <vt:lpstr>PIT</vt:lpstr>
      <vt:lpstr>SV</vt:lpstr>
      <vt:lpstr>ZPZ</vt:lpstr>
      <vt:lpstr>KON</vt:lpstr>
      <vt:lpstr>KP</vt:lpstr>
      <vt:lpstr>ZD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Johnová Iva</dc:creator>
  <cp:lastModifiedBy>Petr Vokáč</cp:lastModifiedBy>
  <cp:lastPrinted>2023-02-02T12:16:37Z</cp:lastPrinted>
  <dcterms:created xsi:type="dcterms:W3CDTF">2015-03-02T09:20:06Z</dcterms:created>
  <dcterms:modified xsi:type="dcterms:W3CDTF">2023-02-06T10:59:36Z</dcterms:modified>
</cp:coreProperties>
</file>