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 defaultThemeVersion="124226"/>
  <bookViews>
    <workbookView xWindow="65416" yWindow="65416" windowWidth="29040" windowHeight="15840" activeTab="0"/>
  </bookViews>
  <sheets>
    <sheet name="NAVIGACE" sheetId="2" r:id="rId1"/>
    <sheet name="RR" sheetId="4" r:id="rId2"/>
    <sheet name="SMT" sheetId="5" r:id="rId3"/>
    <sheet name="PIT" sheetId="6" r:id="rId4"/>
    <sheet name="SV" sheetId="7" r:id="rId5"/>
    <sheet name="KON" sheetId="8" r:id="rId6"/>
    <sheet name="KP" sheetId="10" r:id="rId7"/>
    <sheet name="ZD" sheetId="11" r:id="rId8"/>
  </sheets>
  <externalReferences>
    <externalReference r:id="rId11"/>
    <externalReference r:id="rId12"/>
  </externalReferences>
  <definedNames>
    <definedName name="KPP">'NAVIGACE'!#REF!</definedName>
    <definedName name="SEZNAM" localSheetId="0">'[1]seznam'!$A$1:$A$17</definedName>
    <definedName name="SEZNAM">'[2]seznam'!$A$1:$A$17</definedName>
  </definedNames>
  <calcPr calcId="191029"/>
  <extLst/>
</workbook>
</file>

<file path=xl/sharedStrings.xml><?xml version="1.0" encoding="utf-8"?>
<sst xmlns="http://schemas.openxmlformats.org/spreadsheetml/2006/main" count="177" uniqueCount="87">
  <si>
    <t>KON</t>
  </si>
  <si>
    <t>SV</t>
  </si>
  <si>
    <t>SMT</t>
  </si>
  <si>
    <t>RR</t>
  </si>
  <si>
    <t>Zjišťované nedostatky</t>
  </si>
  <si>
    <t>Počet provedených kontrol</t>
  </si>
  <si>
    <t>Předmět kontroly</t>
  </si>
  <si>
    <t>Odbor regionálního rozvoje</t>
  </si>
  <si>
    <t>Odbor sociálních věcí</t>
  </si>
  <si>
    <t>Odbor kontroly</t>
  </si>
  <si>
    <t>ZPĚT NA NAVIGACI</t>
  </si>
  <si>
    <t>Odbor školství, mládeže a tělovýchovy</t>
  </si>
  <si>
    <t>Objem kontrolovaných veřej. prostředků   (tis. Kč)</t>
  </si>
  <si>
    <t>Dotační program na výměnu zastaralých zdrojů tepla na pevná paliva (kotlíková dotace)</t>
  </si>
  <si>
    <t>Objem zjištěných nedostatků                     (tis. Kč)</t>
  </si>
  <si>
    <t>Kontrola plnění přijatých opatření zjištěných veřejnosprávní kontrolou</t>
  </si>
  <si>
    <t xml:space="preserve">Kontroly hospodaření příspěvkové organizace kraje </t>
  </si>
  <si>
    <t xml:space="preserve">bez nedostatků </t>
  </si>
  <si>
    <t>PIT</t>
  </si>
  <si>
    <t>Odbor podpory podnikání, inovací a transformace</t>
  </si>
  <si>
    <t>Fond Ústeckého kraje 2020</t>
  </si>
  <si>
    <t>KP</t>
  </si>
  <si>
    <t>Odbor kultury a památkové péče</t>
  </si>
  <si>
    <t>Program obnovy venkova Ústeckého kraje 2021</t>
  </si>
  <si>
    <t>Fond Ústeckého kraje 2021</t>
  </si>
  <si>
    <t>Kontrola kompenzačního příspěvku UBYTOVÁNÍ UKRAJINA - poskytovatelé ubytování</t>
  </si>
  <si>
    <t>ZD</t>
  </si>
  <si>
    <t>Odbor zdravotnictví</t>
  </si>
  <si>
    <t>Podpora sociálních služeb v Ústeckém kraji 2022</t>
  </si>
  <si>
    <t xml:space="preserve">Odbor zdravotnictví </t>
  </si>
  <si>
    <t>Podpora aktivit zaměřených na zlepšení zdravotního stavu obyvatel 2021</t>
  </si>
  <si>
    <t>Veřejnosprávní kontroly na místě dle odborů - 2023</t>
  </si>
  <si>
    <t>Program podpory lékařských a vzdělávacích akcí rok 2022</t>
  </si>
  <si>
    <t>Program na záchranu a obnovu kulturních památek Ústeckého kraje pro rok 2022</t>
  </si>
  <si>
    <t>Program na záchranu a obnovu drobných památek a architektury dotvářející kulturní krajinu Ústeckého kraje pro rok 2022</t>
  </si>
  <si>
    <t>Zajištění výkonu regionálních funkcí knihoven Ústeckého kraje v roce 2022</t>
  </si>
  <si>
    <t>Program podpory regionální kulturní činnosti pro rok 2022</t>
  </si>
  <si>
    <t>Program podpory aktivit stálých profesionálních divadelních souborů a hudebních těles působících na území Ústeckého kraje pro rok 2021</t>
  </si>
  <si>
    <t>Podpora Ústeckého kraje na sociální služby  2022 - malý dotační program</t>
  </si>
  <si>
    <t>Podpora sociálních služeb v rámci projektu POSOSUK 5 rok 2022</t>
  </si>
  <si>
    <t xml:space="preserve">Podpora sociálních služeb v rámci projektu POSOSUK 5 - indikátory </t>
  </si>
  <si>
    <t>Podpora aktivit a prezentace národnostních menšin žijících na území Ústeckého kraje 2022</t>
  </si>
  <si>
    <t>Podpora začínajících podnikatelů v Ústeckém kraji pro rok 2022</t>
  </si>
  <si>
    <t>Fond Ústeckého kraje 2022</t>
  </si>
  <si>
    <t xml:space="preserve">Kontrola hospodaření s dotací na přímé neinvestiční náklady </t>
  </si>
  <si>
    <t>Dotační program Prevence rizikového chování 2022</t>
  </si>
  <si>
    <t>Dotační program  Sport 2022</t>
  </si>
  <si>
    <t>Dotační program Volný čas 2022</t>
  </si>
  <si>
    <t>Poskytovatelem je cílová skupina osob, kterým je sociální služba osobní asistence určena, registrována s věkovým omezením od 3 let věku, čímž porušuje povinnost stanovenou mu v Části III., odst. 25 Smlouvy o poskytnutí dotace na podporu sociálních služeb.
Poskytovatel svými úkony nahrazuje činnost jiných v místě dostupných veřejných služeb, které nečerpají veřejnou podporu, čímž porušuje povinnost v Části III., odst. 25 Smlouvy o poskytnutí dotace na podporu sociálních služeb.
Kontrolovaná osoba neprokázala, že zjišťuje a následně vede záznamy o tom, v jaké nepříznivé sociální situaci, která zakládá potřebu zavedení právě jeho služby, se zájemce o službu/uživatel služby nachází.</t>
  </si>
  <si>
    <t>Program obnovy venkova Ústeckého kraje 2022</t>
  </si>
  <si>
    <t>Místní akční skupina - Podpora komunitního života na venkově v roce 2016 - 2022</t>
  </si>
  <si>
    <t>Dotační program Obchůdek 2021+ (dotace roku 2022)</t>
  </si>
  <si>
    <t>Státní příspěvek pro zřizovatele zařízení pro děti vyžadující okamžitou pomoc 2020 - 2022</t>
  </si>
  <si>
    <t>Program Podpora lékařských a vzdělávacích akcí - 2022</t>
  </si>
  <si>
    <t>Zajištění závazku veřejné služby na zabezpečení lékařské pohotovostní služby 2022</t>
  </si>
  <si>
    <t>Podpora Ústeckého kraje na sociální služby - malý dotační program 2022</t>
  </si>
  <si>
    <t>Podpora Ústeckého kraje na sociální služby - malý dotační program 2021</t>
  </si>
  <si>
    <t>Podpora vybraných sociálních služeb v Ústeckém kraji 2016</t>
  </si>
  <si>
    <t>Podpora vybraných sociálních služeb v Ústeckém kraji 2018</t>
  </si>
  <si>
    <t>Podpora vybraných sociálních služeb v Ústeckém kraji 2019</t>
  </si>
  <si>
    <t>Podpora Ústeckého kraje na sociální služby protidrogové politiky 2021</t>
  </si>
  <si>
    <t>Podpora Ústeckého kraje na sociální služby protidrogové politiky 2022</t>
  </si>
  <si>
    <t xml:space="preserve">Fond Ústeckého kraje 2022 - Individuální dotace </t>
  </si>
  <si>
    <t>Rodinné stříbro Ústeckého kraje 2022</t>
  </si>
  <si>
    <t>Podpora zvýšení komfortu pacientů při poskytování akutní lůžkové péče na území Ústeckého kraje - 2020</t>
  </si>
  <si>
    <t>Podpora vybraných služeb zdravotní péče 2021</t>
  </si>
  <si>
    <t>Program podpory regionální kulturní činnosti na rok 2022</t>
  </si>
  <si>
    <t>Podpora Ústeckého kraje v oblasti prorodinných aktivit 2022</t>
  </si>
  <si>
    <t>Podpora rozvoje dobrovolnictví v Ústeckém kraji 2022</t>
  </si>
  <si>
    <t>Podpora vybraných služeb zdravotní péče 2022</t>
  </si>
  <si>
    <t>ZZVZ - uveřejňování po zákonem stanovených lhůtách: skutečně uhrazená cena ze smlouvy, písemná zpráva o zadávacím řízení, uzavřená smlouva.</t>
  </si>
  <si>
    <t>V celkových nákladech projektu zahrnuty neuznatelné náklady, při dodržení stanoveného závazného ukazatele, tj. podílu dotace vůči uznatelným nákladům projektu, měla kontrolovaná osoba čerpat dotaci pouze ve výši dovolené ZFÚ a rozdíl vrátit poskytovateli jako nevyčerpanou část dotace.</t>
  </si>
  <si>
    <t xml:space="preserve">Neprávem přijatý státní příspěvek ve výši 36 000,00 Kč (03/2022), státní příspěvek ve výši 446,70 Kč za úhradu nákladů, které nesouvisely s ochranou a pomoci dítěti v rozsahu činností stanovenými zákonem.   </t>
  </si>
  <si>
    <t>NFV - návratná finanční výpomoc (DAČS)</t>
  </si>
  <si>
    <t>Program podpory vybavení zařízení sociálních služeb v souvislosti s přechodem na vysílací standard DVB-T2 na rok 2020</t>
  </si>
  <si>
    <t>Finanční výpomoc nebyla výhradně použita na stanovený účel, a to jen na profinancování uznatelných nákladů souvisejících s projekty (výpomoc použita na splátku vyčerpaného úvěru ve výši 3 667 453,81 Kč a rozdíl ve výši 771 759,69 Kč na provozní náklady).</t>
  </si>
  <si>
    <t>Kontrolami hospodaření u příspěvkových organizací bylo zjišťováno nedodržování povinností stanovených: zákonem č. 320/2001 Sb., o finanční kontrole ve veřejné správě a o změně některých zákonů, a postupů řídící kontroly dle ustanovení jeho prováděcí vyhlášky č.  416/2004 Sb. (řídící kontrola u výdajových operací neprobíhala v souladu s vyhláškou), dále byly zjišťovány nedostatky různého charakteru a rozsahu, a to zejména v nedodržování zákona č. 563/1991 Sb., o účetnictví, jeho prováděcí vyhlášky č. 410/2009 Sb. a Českých účetních standardů č. 701 - 710 (různorodost účetních metod, nesprávné oceňování, evidence a účtování majetku, nesprávné časové rozlišení, náležitosti účetních dokladů, správnost účtování, nedostatky v procesu inventarizace, nesrovnalosti v oblasti cestovních náhrad), rozpočtových pravidel ve smyslu zákona č. 250/2000 Sb., o rozpočtových pravidlech územních rozpočtů (hospodaření s fondy), zákona č. 340/2015 Sb., o zvláštních podmínkách účinnosti některých smluv, uveřejňování těchto smluv a registr smluv (zákon o registru smluv) a v neposlední řadě nerespektování pokynů zřizovatele – vnitřních předpisů a pravidel (oblast odpisů, zadávání zakázek, zveřejňování smluv a vyřazování majetku).
PRK - finanční prostředky FKSP ve výši 30 000 Kč krátkodobě použity na jiný účel (na mzdy - tentýž měsíc vráceny zpět na účet FKSP).</t>
  </si>
  <si>
    <t>Vize a požadavky Ústeckého kraje rok 2022</t>
  </si>
  <si>
    <t>Nedostatky z oblasti zásad účtování - platba za kroužky na rok 2024 na nesprávný účet, nesprávné účtování o nákladu souvisejícím s pořízením zásob, nesprávné účtování (o JDDHM, účet 384 mínusem na stranu DAL, u účtu 501 sp.PHM chybná analytika), dále bylo zjištěno, že organizace neúčtovala o zaokrouhlení (haléřové vyrovnání) samostatně na účet 549* resp. 649* a překročila stanovený denní limit hlavní pokladny.</t>
  </si>
  <si>
    <t xml:space="preserve">bez nedostatků (pozn.: kontrola plnění indikátorů, dokumentace a publicity) </t>
  </si>
  <si>
    <t>Vize a požadavky Ústeckého kraje rok 2023</t>
  </si>
  <si>
    <t>Kontrolovaná osoba neprokázala, že zjišťuje a následně vede záznamy o tom, v jaké nepříznivé sociální situaci, která zakládá potřebu zavedení právě jeho služby, se zájemce o službu/uživatel služby nachází.</t>
  </si>
  <si>
    <t>Kontrolovaná osoba účtovala o výnosech do období, se kterým časově nesouvisí. Kontrolovaná osoba zaúčtovala v roce 2021 příjem dotace, která byla poskytnuta na rok 2022. Tímto postupem došlo ke zkreslení hospodářského výsledku.
Kontrolovaná osoba ve svém účetnictví nevedla mzdové náklady a výnosy související s poskytnutou dotací za příslušnou sociální službu odděleně.</t>
  </si>
  <si>
    <t xml:space="preserve">Kontrolovaná osoba neoprávněně čerpala část dotace na úhradu nákladu za pronájem sálu, který vznikl jinému subjektu, a část tohoto nákladu ve stejné výši zahrnula do Závěrečného vyúčtování dotace za aktivitu Oslava Lunárního Nového roku, na položku nákladového rozpočtu 2.6.3. Nájemné. </t>
  </si>
  <si>
    <t>Do celkových uznatelných nákladů roku 2023 na provoz VPL byly zahrnuty neuznatelné náklady (náklad roku 2022 ve výši 5 632,00 Kč), poskytnutá vyrovnávací platba měla být o 5 632,00 Kč nižší. Z poskytnuté dotace byly tyto prostředky neoprávněně použity na úhradu neuznatelných nákladů.</t>
  </si>
  <si>
    <t>Zjištěny nedostatky v rámci plnění podmínek stanovených smlouvou o poskytnutí dotace (neposkytnutí součinnosti, chybějící publicita projektu, závěrečná zpráva odevzdána po smluvní lhůtě) a porušení jiných závazných právních norem (platba v hotovosti přesahující limit uvedený v § 4 odst. 1 zákona č. 254/2004 Sb., o omezení plateb v hotovosti)</t>
  </si>
  <si>
    <t>Objem zjištěného porušení rozpočtové kázně              (tis.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</si>
</sst>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0"/>
    <numFmt numFmtId="166" formatCode="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4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entury Gothic"/>
      <family val="2"/>
    </font>
    <font>
      <b/>
      <sz val="12"/>
      <color rgb="FF0070C0"/>
      <name val="Century Gothic"/>
      <family val="2"/>
    </font>
    <font>
      <b/>
      <sz val="14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11"/>
      <color theme="0"/>
      <name val="Century Gothic"/>
      <family val="2"/>
    </font>
    <font>
      <u val="single"/>
      <sz val="10"/>
      <color theme="10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1"/>
      <color rgb="FF000DFF"/>
      <name val="Century Gothic"/>
      <family val="2"/>
    </font>
    <font>
      <b/>
      <sz val="12"/>
      <color rgb="FF000DFF"/>
      <name val="Century Gothic"/>
      <family val="2"/>
    </font>
    <font>
      <sz val="11"/>
      <color rgb="FF000DFF"/>
      <name val="Arial"/>
      <family val="2"/>
    </font>
    <font>
      <b/>
      <sz val="14"/>
      <color rgb="FF000DFF"/>
      <name val="Century Gothic"/>
      <family val="2"/>
    </font>
    <font>
      <b/>
      <sz val="12"/>
      <color theme="10"/>
      <name val="Century Gothic"/>
      <family val="2"/>
    </font>
    <font>
      <b/>
      <sz val="16"/>
      <color theme="1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justify" vertical="justify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6" fillId="2" borderId="0" xfId="0" applyFont="1" applyFill="1"/>
    <xf numFmtId="0" fontId="0" fillId="2" borderId="0" xfId="0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166" fontId="2" fillId="0" borderId="0" xfId="0" applyNumberFormat="1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165" fontId="6" fillId="0" borderId="0" xfId="0" applyNumberFormat="1" applyFont="1"/>
    <xf numFmtId="0" fontId="11" fillId="0" borderId="0" xfId="0" applyFont="1"/>
    <xf numFmtId="0" fontId="11" fillId="2" borderId="0" xfId="0" applyFont="1" applyFill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3" borderId="0" xfId="2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65" fontId="11" fillId="0" borderId="4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165" fontId="11" fillId="0" borderId="6" xfId="0" applyNumberFormat="1" applyFont="1" applyBorder="1" applyAlignment="1">
      <alignment horizontal="right" vertical="center"/>
    </xf>
    <xf numFmtId="0" fontId="16" fillId="0" borderId="0" xfId="20" applyFont="1" applyAlignment="1">
      <alignment vertical="center"/>
    </xf>
    <xf numFmtId="0" fontId="12" fillId="3" borderId="0" xfId="20" applyFont="1" applyFill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165" fontId="17" fillId="0" borderId="8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right" vertical="center"/>
    </xf>
    <xf numFmtId="165" fontId="17" fillId="0" borderId="11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/>
    </xf>
    <xf numFmtId="165" fontId="11" fillId="0" borderId="4" xfId="0" applyNumberFormat="1" applyFont="1" applyBorder="1" applyAlignment="1">
      <alignment horizontal="right" vertical="center" wrapText="1"/>
    </xf>
    <xf numFmtId="166" fontId="11" fillId="0" borderId="8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166" fontId="11" fillId="0" borderId="14" xfId="0" applyNumberFormat="1" applyFont="1" applyBorder="1" applyAlignment="1">
      <alignment horizontal="right" vertical="center" wrapText="1"/>
    </xf>
    <xf numFmtId="166" fontId="11" fillId="0" borderId="4" xfId="0" applyNumberFormat="1" applyFont="1" applyBorder="1" applyAlignment="1">
      <alignment horizontal="right" vertical="center" wrapText="1"/>
    </xf>
    <xf numFmtId="166" fontId="11" fillId="0" borderId="6" xfId="0" applyNumberFormat="1" applyFont="1" applyBorder="1" applyAlignment="1">
      <alignment horizontal="right" vertical="center" wrapText="1"/>
    </xf>
    <xf numFmtId="165" fontId="18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165" fontId="11" fillId="2" borderId="4" xfId="0" applyNumberFormat="1" applyFont="1" applyFill="1" applyBorder="1" applyAlignment="1">
      <alignment vertical="center"/>
    </xf>
    <xf numFmtId="165" fontId="11" fillId="2" borderId="14" xfId="0" applyNumberFormat="1" applyFont="1" applyFill="1" applyBorder="1" applyAlignment="1">
      <alignment vertical="center"/>
    </xf>
    <xf numFmtId="165" fontId="18" fillId="0" borderId="14" xfId="0" applyNumberFormat="1" applyFont="1" applyBorder="1" applyAlignment="1">
      <alignment horizontal="right" vertical="center"/>
    </xf>
    <xf numFmtId="0" fontId="21" fillId="2" borderId="0" xfId="2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2" fillId="2" borderId="0" xfId="0" applyFont="1" applyFill="1"/>
    <xf numFmtId="0" fontId="23" fillId="0" borderId="0" xfId="0" applyFont="1" applyAlignment="1">
      <alignment vertical="center"/>
    </xf>
    <xf numFmtId="0" fontId="23" fillId="0" borderId="0" xfId="0" applyFont="1"/>
    <xf numFmtId="0" fontId="23" fillId="0" borderId="0" xfId="20" applyFont="1" applyAlignment="1">
      <alignment vertical="center"/>
    </xf>
    <xf numFmtId="0" fontId="24" fillId="2" borderId="0" xfId="20" applyFont="1" applyFill="1" applyAlignment="1">
      <alignment horizontal="center"/>
    </xf>
    <xf numFmtId="0" fontId="17" fillId="0" borderId="6" xfId="0" applyFont="1" applyBorder="1" applyAlignment="1">
      <alignment horizontal="center" vertical="center"/>
    </xf>
    <xf numFmtId="165" fontId="17" fillId="0" borderId="6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/>
    </xf>
    <xf numFmtId="165" fontId="18" fillId="0" borderId="6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/>
    </xf>
    <xf numFmtId="165" fontId="17" fillId="0" borderId="17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66" fontId="18" fillId="0" borderId="8" xfId="0" applyNumberFormat="1" applyFont="1" applyBorder="1" applyAlignment="1">
      <alignment horizontal="right" vertical="center" wrapText="1"/>
    </xf>
    <xf numFmtId="166" fontId="18" fillId="0" borderId="14" xfId="0" applyNumberFormat="1" applyFont="1" applyBorder="1" applyAlignment="1">
      <alignment horizontal="right" vertical="center" wrapText="1"/>
    </xf>
    <xf numFmtId="166" fontId="18" fillId="0" borderId="4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/>
    </xf>
    <xf numFmtId="165" fontId="17" fillId="0" borderId="20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166" fontId="18" fillId="0" borderId="6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justify" vertical="center" wrapText="1"/>
    </xf>
    <xf numFmtId="0" fontId="14" fillId="3" borderId="0" xfId="20" applyFont="1" applyFill="1" applyAlignment="1">
      <alignment horizontal="justify" vertical="center"/>
    </xf>
    <xf numFmtId="0" fontId="1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17" fillId="0" borderId="9" xfId="0" applyFont="1" applyBorder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microsoft.com/office/2017/10/relationships/person" Target="persons/person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3</xdr:row>
      <xdr:rowOff>28575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52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kr-ustecky.cz\Documents%20and%20Settings\johnova.i\Local%20Settings\Temporary%20Internet%20Files\Content.IE5\M7NE1T14\SV\Tabulka%20vyhodnocen&#237;%20v&#253;sledk&#367;%20kontroln&#237;%20&#269;in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le\Kon\Documents%20and%20Settings\johnova.i\Local%20Settings\Temporary%20Internet%20Files\Content.IE5\M7NE1T14\SV\Tabulka%20vyhodnocen&#237;%20v&#253;sledk&#367;%20kontroln&#237;%20&#269;inno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r-ustecky.cz/AppData/Local/Microsoft/Windows/Temporary%20Internet%20Files/Content.Outlook/AppData/Local/Microsoft/AppData/Local/Microsoft/Windows/Temporary%20Internet%20Files/Content.Outlook/DJCOG4DP/Ve&#345;ejnospr&#225;vn&#237;%20kontrola%20%20dle%20odbor&#367;.xls#NAVIGACE!A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kr-ustecky.cz/AppData/Local/Microsoft/Windows/Temporary%20Internet%20Files/Content.Outlook/AppData/Local/Microsoft/AppData/Local/Microsoft/Windows/Temporary%20Internet%20Files/Content.Outlook/DJCOG4DP/Ve&#345;ejnospr&#225;vn&#237;%20kontrola%20%20dle%20odbor&#367;.xls#NAVIGACE!A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kr-ustecky.cz/AppData/Local/Microsoft/Windows/Temporary%20Internet%20Files/Content.Outlook/AppData/Local/Microsoft/AppData/Local/Microsoft/Windows/Temporary%20Internet%20Files/Content.Outlook/DJCOG4DP/Ve&#345;ejnospr&#225;vn&#237;%20kontrola%20%20dle%20odbor&#367;.xls#NAVIGACE!A1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showGridLines="0" tabSelected="1" workbookViewId="0" topLeftCell="A1">
      <selection activeCell="A4" sqref="A4"/>
    </sheetView>
  </sheetViews>
  <sheetFormatPr defaultColWidth="9.140625" defaultRowHeight="15"/>
  <cols>
    <col min="2" max="2" width="7.8515625" style="0" customWidth="1"/>
    <col min="3" max="3" width="62.8515625" style="0" customWidth="1"/>
    <col min="4" max="4" width="25.28125" style="0" customWidth="1"/>
    <col min="5" max="6" width="41.421875" style="0" customWidth="1"/>
  </cols>
  <sheetData>
    <row r="1" ht="15">
      <c r="A1" s="1"/>
    </row>
    <row r="3" spans="4:6" ht="18">
      <c r="D3" s="110"/>
      <c r="E3" s="110"/>
      <c r="F3" s="1"/>
    </row>
    <row r="4" spans="4:6" ht="18">
      <c r="D4" s="29"/>
      <c r="E4" s="29"/>
      <c r="F4" s="1"/>
    </row>
    <row r="5" spans="4:6" ht="18">
      <c r="D5" s="29"/>
      <c r="E5" s="29"/>
      <c r="F5" s="1"/>
    </row>
    <row r="6" spans="4:6" ht="18">
      <c r="D6" s="29"/>
      <c r="E6" s="29"/>
      <c r="F6" s="1"/>
    </row>
    <row r="7" spans="3:4" ht="20.25">
      <c r="C7" s="111" t="s">
        <v>31</v>
      </c>
      <c r="D7" s="111"/>
    </row>
    <row r="8" spans="3:4" ht="16.5">
      <c r="C8" s="31"/>
      <c r="D8" s="31"/>
    </row>
    <row r="9" spans="3:4" ht="16.5">
      <c r="C9" s="31"/>
      <c r="D9" s="31"/>
    </row>
    <row r="10" spans="3:4" ht="16.5">
      <c r="C10" s="31"/>
      <c r="D10" s="31"/>
    </row>
    <row r="11" spans="3:5" ht="16.5">
      <c r="C11" s="32" t="s">
        <v>7</v>
      </c>
      <c r="D11" s="70" t="s">
        <v>3</v>
      </c>
      <c r="E11" s="9"/>
    </row>
    <row r="12" spans="3:5" ht="16.5">
      <c r="C12" s="32"/>
      <c r="D12" s="70"/>
      <c r="E12" s="9"/>
    </row>
    <row r="13" spans="3:5" ht="16.5">
      <c r="C13" s="32" t="s">
        <v>11</v>
      </c>
      <c r="D13" s="70" t="s">
        <v>2</v>
      </c>
      <c r="E13" s="9"/>
    </row>
    <row r="14" spans="3:5" ht="16.5">
      <c r="C14" s="32"/>
      <c r="D14" s="70"/>
      <c r="E14" s="9"/>
    </row>
    <row r="15" spans="3:5" ht="16.5">
      <c r="C15" s="32" t="s">
        <v>19</v>
      </c>
      <c r="D15" s="70" t="s">
        <v>18</v>
      </c>
      <c r="E15" s="9"/>
    </row>
    <row r="16" spans="3:5" ht="16.5">
      <c r="C16" s="32"/>
      <c r="D16" s="70"/>
      <c r="E16" s="9"/>
    </row>
    <row r="17" spans="3:5" ht="16.5">
      <c r="C17" s="32" t="s">
        <v>8</v>
      </c>
      <c r="D17" s="70" t="s">
        <v>1</v>
      </c>
      <c r="E17" s="9"/>
    </row>
    <row r="18" spans="3:5" ht="16.5">
      <c r="C18" s="32"/>
      <c r="D18" s="70"/>
      <c r="E18" s="9"/>
    </row>
    <row r="19" spans="3:5" ht="16.5">
      <c r="C19" s="32" t="s">
        <v>9</v>
      </c>
      <c r="D19" s="70" t="s">
        <v>0</v>
      </c>
      <c r="E19" s="9"/>
    </row>
    <row r="20" spans="3:5" ht="16.5">
      <c r="C20" s="31"/>
      <c r="D20" s="71"/>
      <c r="E20" s="9"/>
    </row>
    <row r="21" spans="3:5" ht="16.5">
      <c r="C21" s="32" t="s">
        <v>22</v>
      </c>
      <c r="D21" s="70" t="s">
        <v>21</v>
      </c>
      <c r="E21" s="9"/>
    </row>
    <row r="22" spans="4:5" ht="15">
      <c r="D22" s="72"/>
      <c r="E22" s="9"/>
    </row>
    <row r="23" spans="3:5" ht="16.5">
      <c r="C23" s="31" t="s">
        <v>29</v>
      </c>
      <c r="D23" s="76" t="s">
        <v>26</v>
      </c>
      <c r="E23" s="9"/>
    </row>
    <row r="24" spans="4:5" ht="15">
      <c r="D24" s="72"/>
      <c r="E24" s="9"/>
    </row>
    <row r="25" spans="4:5" ht="15">
      <c r="D25" s="10"/>
      <c r="E25" s="10"/>
    </row>
  </sheetData>
  <mergeCells count="2">
    <mergeCell ref="D3:E3"/>
    <mergeCell ref="C7:D7"/>
  </mergeCells>
  <hyperlinks>
    <hyperlink ref="D11" location="RR!A1" display="RR"/>
    <hyperlink ref="D13" location="SMT!A1" display="SMT"/>
    <hyperlink ref="D15" location="PIT!A1" display="PIT"/>
    <hyperlink ref="D17" location="SV!A1" display="SV"/>
    <hyperlink ref="D19" location="KON!A1" display="KON"/>
    <hyperlink ref="D21" location="KP!A1" display="KP"/>
    <hyperlink ref="D23" location="ZD!A1" display="ZD"/>
  </hyperlinks>
  <printOptions/>
  <pageMargins left="0.7" right="0.7" top="0.787401575" bottom="0.787401575" header="0.3" footer="0.3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7"/>
  <sheetViews>
    <sheetView showGridLines="0" workbookViewId="0" topLeftCell="A1"/>
  </sheetViews>
  <sheetFormatPr defaultColWidth="9.140625" defaultRowHeight="15"/>
  <cols>
    <col min="1" max="1" width="32.8515625" style="1" customWidth="1"/>
    <col min="2" max="2" width="15.57421875" style="1" customWidth="1"/>
    <col min="3" max="3" width="18.7109375" style="1" customWidth="1"/>
    <col min="4" max="4" width="15.7109375" style="1" customWidth="1"/>
    <col min="5" max="5" width="15.57421875" style="1" customWidth="1"/>
    <col min="6" max="6" width="37.8515625" style="1" customWidth="1"/>
    <col min="7" max="16384" width="9.140625" style="1" customWidth="1"/>
  </cols>
  <sheetData>
    <row r="1" spans="1:6" ht="22.9" customHeight="1">
      <c r="A1" s="74" t="s">
        <v>7</v>
      </c>
      <c r="B1" s="42"/>
      <c r="C1" s="42"/>
      <c r="D1" s="42"/>
      <c r="E1" s="42"/>
      <c r="F1" s="43" t="s">
        <v>10</v>
      </c>
    </row>
    <row r="2" spans="1:6" ht="22.9" customHeight="1" thickBot="1">
      <c r="A2" s="31"/>
      <c r="B2" s="31"/>
      <c r="C2" s="31"/>
      <c r="D2" s="31"/>
      <c r="E2" s="31"/>
      <c r="F2" s="31"/>
    </row>
    <row r="3" spans="1:6" s="2" customFormat="1" ht="86.25" thickBot="1">
      <c r="A3" s="36" t="s">
        <v>6</v>
      </c>
      <c r="B3" s="36" t="s">
        <v>5</v>
      </c>
      <c r="C3" s="36" t="s">
        <v>12</v>
      </c>
      <c r="D3" s="36" t="s">
        <v>86</v>
      </c>
      <c r="E3" s="36" t="s">
        <v>14</v>
      </c>
      <c r="F3" s="36" t="s">
        <v>4</v>
      </c>
    </row>
    <row r="4" spans="1:6" ht="36.75" customHeight="1">
      <c r="A4" s="44" t="s">
        <v>49</v>
      </c>
      <c r="B4" s="45">
        <v>35</v>
      </c>
      <c r="C4" s="46">
        <f>8526.83181+13193.17735</f>
        <v>21720.00916</v>
      </c>
      <c r="D4" s="46">
        <v>0</v>
      </c>
      <c r="E4" s="46">
        <v>0</v>
      </c>
      <c r="F4" s="47" t="s">
        <v>17</v>
      </c>
    </row>
    <row r="5" spans="1:6" ht="36.75" customHeight="1">
      <c r="A5" s="92" t="s">
        <v>23</v>
      </c>
      <c r="B5" s="93">
        <v>10</v>
      </c>
      <c r="C5" s="94">
        <f>5546.43516+92</f>
        <v>5638.43516</v>
      </c>
      <c r="D5" s="94">
        <v>0</v>
      </c>
      <c r="E5" s="94">
        <v>0</v>
      </c>
      <c r="F5" s="95" t="s">
        <v>17</v>
      </c>
    </row>
    <row r="6" spans="1:6" ht="66">
      <c r="A6" s="37" t="s">
        <v>50</v>
      </c>
      <c r="B6" s="48">
        <v>8</v>
      </c>
      <c r="C6" s="49">
        <f>813.028+1813.55484</f>
        <v>2626.58284</v>
      </c>
      <c r="D6" s="49">
        <v>0</v>
      </c>
      <c r="E6" s="49">
        <v>0</v>
      </c>
      <c r="F6" s="50" t="s">
        <v>17</v>
      </c>
    </row>
    <row r="7" spans="1:6" ht="36.75" customHeight="1" thickBot="1">
      <c r="A7" s="40" t="s">
        <v>51</v>
      </c>
      <c r="B7" s="77">
        <v>7</v>
      </c>
      <c r="C7" s="78">
        <v>700</v>
      </c>
      <c r="D7" s="78">
        <v>0</v>
      </c>
      <c r="E7" s="78">
        <v>0</v>
      </c>
      <c r="F7" s="79" t="s">
        <v>17</v>
      </c>
    </row>
  </sheetData>
  <hyperlinks>
    <hyperlink ref="B1:F1" r:id="rId1" display="ZPĚT"/>
    <hyperlink ref="F1" location="NAVIGACE!A1" display="ZPĚT NA NAVIGACI"/>
  </hyperlinks>
  <printOptions/>
  <pageMargins left="0.1968503937007874" right="0.1968503937007874" top="0.15748031496062992" bottom="0" header="0.31496062992125984" footer="0.31496062992125984"/>
  <pageSetup fitToHeight="0" fitToWidth="1" horizontalDpi="600" verticalDpi="600" orientation="landscape" paperSize="9" r:id="rId2"/>
  <colBreaks count="2" manualBreakCount="2">
    <brk id="2" max="16383" man="1"/>
    <brk id="10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F10"/>
  <sheetViews>
    <sheetView workbookViewId="0" topLeftCell="A1"/>
  </sheetViews>
  <sheetFormatPr defaultColWidth="9.140625" defaultRowHeight="15"/>
  <cols>
    <col min="1" max="1" width="32.8515625" style="1" customWidth="1"/>
    <col min="2" max="2" width="15.57421875" style="1" customWidth="1"/>
    <col min="3" max="3" width="20.421875" style="1" customWidth="1"/>
    <col min="4" max="4" width="15.7109375" style="1" customWidth="1"/>
    <col min="5" max="5" width="15.57421875" style="1" customWidth="1"/>
    <col min="6" max="6" width="51.421875" style="1" customWidth="1"/>
    <col min="7" max="16384" width="9.140625" style="1" customWidth="1"/>
  </cols>
  <sheetData>
    <row r="1" spans="1:6" ht="22.9" customHeight="1">
      <c r="A1" s="75" t="s">
        <v>11</v>
      </c>
      <c r="B1" s="42"/>
      <c r="C1" s="42"/>
      <c r="D1" s="42"/>
      <c r="E1" s="42"/>
      <c r="F1" s="35" t="s">
        <v>10</v>
      </c>
    </row>
    <row r="2" spans="1:6" ht="22.9" customHeight="1" thickBot="1">
      <c r="A2" s="31"/>
      <c r="B2" s="31"/>
      <c r="C2" s="31"/>
      <c r="D2" s="31"/>
      <c r="E2" s="31"/>
      <c r="F2" s="31"/>
    </row>
    <row r="3" spans="1:6" s="2" customFormat="1" ht="86.25" thickBot="1">
      <c r="A3" s="36" t="s">
        <v>6</v>
      </c>
      <c r="B3" s="36" t="s">
        <v>5</v>
      </c>
      <c r="C3" s="36" t="s">
        <v>12</v>
      </c>
      <c r="D3" s="36" t="s">
        <v>86</v>
      </c>
      <c r="E3" s="36" t="s">
        <v>14</v>
      </c>
      <c r="F3" s="36" t="s">
        <v>4</v>
      </c>
    </row>
    <row r="4" spans="1:6" ht="165">
      <c r="A4" s="38" t="s">
        <v>15</v>
      </c>
      <c r="B4" s="52">
        <v>8</v>
      </c>
      <c r="C4" s="53">
        <f>61174.33001+4746.33964</f>
        <v>65920.66965</v>
      </c>
      <c r="D4" s="54">
        <v>0</v>
      </c>
      <c r="E4" s="54">
        <f>39.0609+77.69582</f>
        <v>116.75672</v>
      </c>
      <c r="F4" s="55" t="s">
        <v>78</v>
      </c>
    </row>
    <row r="5" spans="1:6" ht="33">
      <c r="A5" s="38" t="s">
        <v>45</v>
      </c>
      <c r="B5" s="52">
        <v>4</v>
      </c>
      <c r="C5" s="53">
        <f>73.271+73</f>
        <v>146.27100000000002</v>
      </c>
      <c r="D5" s="54">
        <v>0</v>
      </c>
      <c r="E5" s="54">
        <v>0</v>
      </c>
      <c r="F5" s="55" t="s">
        <v>17</v>
      </c>
    </row>
    <row r="6" spans="1:6" ht="16.5">
      <c r="A6" s="38" t="s">
        <v>46</v>
      </c>
      <c r="B6" s="52">
        <v>12</v>
      </c>
      <c r="C6" s="53">
        <f>899.0485+374.104</f>
        <v>1273.1525</v>
      </c>
      <c r="D6" s="54">
        <v>0</v>
      </c>
      <c r="E6" s="54">
        <v>0</v>
      </c>
      <c r="F6" s="55" t="s">
        <v>17</v>
      </c>
    </row>
    <row r="7" spans="1:6" ht="33">
      <c r="A7" s="38" t="s">
        <v>47</v>
      </c>
      <c r="B7" s="52">
        <v>4</v>
      </c>
      <c r="C7" s="53">
        <f>203.747+220.728</f>
        <v>424.475</v>
      </c>
      <c r="D7" s="54">
        <v>0</v>
      </c>
      <c r="E7" s="54">
        <v>0</v>
      </c>
      <c r="F7" s="55" t="s">
        <v>17</v>
      </c>
    </row>
    <row r="8" spans="1:6" ht="50.25" thickBot="1">
      <c r="A8" s="40" t="s">
        <v>44</v>
      </c>
      <c r="B8" s="56">
        <v>4</v>
      </c>
      <c r="C8" s="41">
        <f>32200.328+10583.681</f>
        <v>42784.009000000005</v>
      </c>
      <c r="D8" s="78">
        <v>0</v>
      </c>
      <c r="E8" s="78">
        <v>0</v>
      </c>
      <c r="F8" s="80" t="s">
        <v>17</v>
      </c>
    </row>
    <row r="10" spans="2:3" ht="15">
      <c r="B10" s="30"/>
      <c r="C10" s="30"/>
    </row>
  </sheetData>
  <hyperlinks>
    <hyperlink ref="F1" location="NAVIGACE!A1" display="ZPĚT NA NAVIGACI"/>
  </hyperlinks>
  <printOptions/>
  <pageMargins left="0.1968503937007874" right="0.1968503937007874" top="0.15748031496062992" bottom="0" header="0.31496062992125984" footer="0.31496062992125984"/>
  <pageSetup fitToHeight="0" fitToWidth="1" horizontalDpi="600" verticalDpi="600" orientation="landscape" paperSize="9" r:id="rId1"/>
  <colBreaks count="2" manualBreakCount="2">
    <brk id="2" max="16383" man="1"/>
    <brk id="10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F15"/>
  <sheetViews>
    <sheetView workbookViewId="0" topLeftCell="A1"/>
  </sheetViews>
  <sheetFormatPr defaultColWidth="9.140625" defaultRowHeight="15"/>
  <cols>
    <col min="1" max="1" width="32.8515625" style="1" customWidth="1"/>
    <col min="2" max="2" width="15.57421875" style="1" customWidth="1"/>
    <col min="3" max="3" width="20.00390625" style="1" customWidth="1"/>
    <col min="4" max="4" width="15.7109375" style="1" customWidth="1"/>
    <col min="5" max="5" width="15.57421875" style="1" customWidth="1"/>
    <col min="6" max="6" width="37.8515625" style="1" customWidth="1"/>
    <col min="7" max="16384" width="9.140625" style="1" customWidth="1"/>
  </cols>
  <sheetData>
    <row r="1" spans="1:6" ht="23.25" customHeight="1">
      <c r="A1" s="73" t="s">
        <v>19</v>
      </c>
      <c r="B1" s="34"/>
      <c r="C1" s="34"/>
      <c r="D1" s="34"/>
      <c r="E1" s="34"/>
      <c r="F1" s="35" t="s">
        <v>10</v>
      </c>
    </row>
    <row r="2" spans="1:6" ht="23.45" customHeight="1" thickBot="1">
      <c r="A2" s="31"/>
      <c r="B2" s="31"/>
      <c r="C2" s="31"/>
      <c r="D2" s="31"/>
      <c r="E2" s="31"/>
      <c r="F2" s="31"/>
    </row>
    <row r="3" spans="1:6" s="2" customFormat="1" ht="86.25" thickBot="1">
      <c r="A3" s="36" t="s">
        <v>6</v>
      </c>
      <c r="B3" s="36" t="s">
        <v>5</v>
      </c>
      <c r="C3" s="36" t="s">
        <v>12</v>
      </c>
      <c r="D3" s="36" t="s">
        <v>86</v>
      </c>
      <c r="E3" s="36" t="s">
        <v>14</v>
      </c>
      <c r="F3" s="36" t="s">
        <v>4</v>
      </c>
    </row>
    <row r="4" spans="1:6" ht="16.5">
      <c r="A4" s="37" t="s">
        <v>20</v>
      </c>
      <c r="B4" s="51">
        <v>7</v>
      </c>
      <c r="C4" s="39">
        <f>5858.418+583.149</f>
        <v>6441.567</v>
      </c>
      <c r="D4" s="49">
        <v>0</v>
      </c>
      <c r="E4" s="49">
        <v>0</v>
      </c>
      <c r="F4" s="57" t="s">
        <v>17</v>
      </c>
    </row>
    <row r="5" spans="1:6" ht="16.5">
      <c r="A5" s="37" t="s">
        <v>24</v>
      </c>
      <c r="B5" s="51">
        <v>15</v>
      </c>
      <c r="C5" s="39">
        <f>54854.435+200</f>
        <v>55054.435</v>
      </c>
      <c r="D5" s="49">
        <v>0</v>
      </c>
      <c r="E5" s="49">
        <v>0</v>
      </c>
      <c r="F5" s="57" t="s">
        <v>17</v>
      </c>
    </row>
    <row r="6" spans="1:6" ht="16.5">
      <c r="A6" s="37" t="s">
        <v>43</v>
      </c>
      <c r="B6" s="51">
        <v>6</v>
      </c>
      <c r="C6" s="39">
        <f>225+683.175</f>
        <v>908.175</v>
      </c>
      <c r="D6" s="49">
        <v>0</v>
      </c>
      <c r="E6" s="49">
        <v>0</v>
      </c>
      <c r="F6" s="57" t="s">
        <v>17</v>
      </c>
    </row>
    <row r="7" spans="1:6" ht="49.5">
      <c r="A7" s="37" t="s">
        <v>42</v>
      </c>
      <c r="B7" s="51">
        <v>6</v>
      </c>
      <c r="C7" s="39">
        <f>509+400</f>
        <v>909</v>
      </c>
      <c r="D7" s="49">
        <v>0</v>
      </c>
      <c r="E7" s="49">
        <v>0</v>
      </c>
      <c r="F7" s="57" t="s">
        <v>17</v>
      </c>
    </row>
    <row r="8" spans="1:6" ht="66.75" thickBot="1">
      <c r="A8" s="40" t="s">
        <v>13</v>
      </c>
      <c r="B8" s="56">
        <v>100</v>
      </c>
      <c r="C8" s="41">
        <f>10777.85814+8601.70857</f>
        <v>19379.56671</v>
      </c>
      <c r="D8" s="78">
        <v>0</v>
      </c>
      <c r="E8" s="78">
        <v>0</v>
      </c>
      <c r="F8" s="81" t="s">
        <v>17</v>
      </c>
    </row>
    <row r="9" spans="1:6" ht="15">
      <c r="A9" s="6"/>
      <c r="B9" s="22"/>
      <c r="C9" s="6"/>
      <c r="D9" s="6"/>
      <c r="E9" s="6"/>
      <c r="F9" s="3"/>
    </row>
    <row r="10" spans="1:6" ht="15">
      <c r="A10" s="6"/>
      <c r="B10" s="8"/>
      <c r="C10" s="28"/>
      <c r="D10" s="8"/>
      <c r="E10" s="8"/>
      <c r="F10" s="5"/>
    </row>
    <row r="11" spans="1:6" ht="15">
      <c r="A11" s="7"/>
      <c r="B11" s="7"/>
      <c r="C11" s="7"/>
      <c r="D11" s="7"/>
      <c r="E11" s="7"/>
      <c r="F11" s="4"/>
    </row>
    <row r="12" spans="1:6" ht="15">
      <c r="A12" s="7"/>
      <c r="B12" s="7"/>
      <c r="C12" s="7"/>
      <c r="D12" s="7"/>
      <c r="E12" s="7"/>
      <c r="F12" s="4"/>
    </row>
    <row r="13" ht="15">
      <c r="A13" s="7"/>
    </row>
    <row r="14" ht="15">
      <c r="A14" s="7"/>
    </row>
    <row r="15" ht="15">
      <c r="A15" s="7"/>
    </row>
  </sheetData>
  <hyperlinks>
    <hyperlink ref="F1" location="NAVIGACE!A1" display="ZPĚT NA NAVIGACI"/>
  </hyperlinks>
  <printOptions/>
  <pageMargins left="0.1968503937007874" right="0.1968503937007874" top="0.15748031496062992" bottom="0" header="0.31496062992125984" footer="0.31496062992125984"/>
  <pageSetup fitToHeight="0" fitToWidth="1" horizontalDpi="600" verticalDpi="600" orientation="landscape" paperSize="9" r:id="rId1"/>
  <colBreaks count="2" manualBreakCount="2">
    <brk id="2" max="16383" man="1"/>
    <brk id="1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F12"/>
  <sheetViews>
    <sheetView workbookViewId="0" topLeftCell="A1"/>
  </sheetViews>
  <sheetFormatPr defaultColWidth="9.140625" defaultRowHeight="15"/>
  <cols>
    <col min="1" max="1" width="32.8515625" style="1" customWidth="1"/>
    <col min="2" max="2" width="15.57421875" style="1" customWidth="1"/>
    <col min="3" max="3" width="20.28125" style="1" customWidth="1"/>
    <col min="4" max="4" width="15.7109375" style="1" customWidth="1"/>
    <col min="5" max="5" width="15.57421875" style="1" customWidth="1"/>
    <col min="6" max="6" width="57.421875" style="1" customWidth="1"/>
    <col min="7" max="16384" width="9.140625" style="1" customWidth="1"/>
  </cols>
  <sheetData>
    <row r="1" spans="1:6" ht="23.25" customHeight="1">
      <c r="A1" s="73" t="s">
        <v>8</v>
      </c>
      <c r="B1" s="34"/>
      <c r="C1" s="34"/>
      <c r="D1" s="34"/>
      <c r="E1" s="34"/>
      <c r="F1" s="35" t="s">
        <v>10</v>
      </c>
    </row>
    <row r="2" spans="1:6" ht="23.45" customHeight="1" thickBot="1">
      <c r="A2" s="31"/>
      <c r="B2" s="31"/>
      <c r="C2" s="31"/>
      <c r="D2" s="31"/>
      <c r="E2" s="31"/>
      <c r="F2" s="31"/>
    </row>
    <row r="3" spans="1:6" s="2" customFormat="1" ht="86.25" thickBot="1">
      <c r="A3" s="36" t="s">
        <v>6</v>
      </c>
      <c r="B3" s="36" t="s">
        <v>5</v>
      </c>
      <c r="C3" s="36" t="s">
        <v>12</v>
      </c>
      <c r="D3" s="36" t="s">
        <v>86</v>
      </c>
      <c r="E3" s="36" t="s">
        <v>14</v>
      </c>
      <c r="F3" s="36" t="s">
        <v>4</v>
      </c>
    </row>
    <row r="4" spans="1:6" s="2" customFormat="1" ht="33">
      <c r="A4" s="44" t="s">
        <v>28</v>
      </c>
      <c r="B4" s="51">
        <v>7</v>
      </c>
      <c r="C4" s="58">
        <f>5501.82763+21729.158</f>
        <v>27230.98563</v>
      </c>
      <c r="D4" s="89">
        <v>0</v>
      </c>
      <c r="E4" s="59">
        <v>0</v>
      </c>
      <c r="F4" s="99" t="s">
        <v>17</v>
      </c>
    </row>
    <row r="5" spans="1:6" s="2" customFormat="1" ht="132">
      <c r="A5" s="60" t="s">
        <v>38</v>
      </c>
      <c r="B5" s="51">
        <v>5</v>
      </c>
      <c r="C5" s="58">
        <f>132.945+150.44</f>
        <v>283.385</v>
      </c>
      <c r="D5" s="90">
        <v>0</v>
      </c>
      <c r="E5" s="61">
        <v>28.26</v>
      </c>
      <c r="F5" s="100" t="s">
        <v>82</v>
      </c>
    </row>
    <row r="6" spans="1:6" s="2" customFormat="1" ht="49.5">
      <c r="A6" s="60" t="s">
        <v>39</v>
      </c>
      <c r="B6" s="51">
        <v>22</v>
      </c>
      <c r="C6" s="58">
        <f>6863.08937+6843.76151</f>
        <v>13706.85088</v>
      </c>
      <c r="D6" s="90">
        <v>0</v>
      </c>
      <c r="E6" s="61">
        <v>0</v>
      </c>
      <c r="F6" s="100" t="s">
        <v>17</v>
      </c>
    </row>
    <row r="7" spans="1:6" s="2" customFormat="1" ht="49.5">
      <c r="A7" s="60" t="s">
        <v>40</v>
      </c>
      <c r="B7" s="51">
        <v>7</v>
      </c>
      <c r="C7" s="58">
        <v>0</v>
      </c>
      <c r="D7" s="90">
        <v>0</v>
      </c>
      <c r="E7" s="61">
        <v>0</v>
      </c>
      <c r="F7" s="100" t="s">
        <v>79</v>
      </c>
    </row>
    <row r="8" spans="1:6" s="2" customFormat="1" ht="82.5">
      <c r="A8" s="37" t="s">
        <v>77</v>
      </c>
      <c r="B8" s="51">
        <v>3</v>
      </c>
      <c r="C8" s="39">
        <v>13528.2</v>
      </c>
      <c r="D8" s="91">
        <v>0</v>
      </c>
      <c r="E8" s="62">
        <v>49.158</v>
      </c>
      <c r="F8" s="101" t="s">
        <v>81</v>
      </c>
    </row>
    <row r="9" spans="1:6" s="2" customFormat="1" ht="264">
      <c r="A9" s="37" t="s">
        <v>80</v>
      </c>
      <c r="B9" s="51">
        <v>3</v>
      </c>
      <c r="C9" s="39">
        <v>12518.1</v>
      </c>
      <c r="D9" s="91">
        <v>0</v>
      </c>
      <c r="E9" s="62">
        <v>49.431</v>
      </c>
      <c r="F9" s="101" t="s">
        <v>48</v>
      </c>
    </row>
    <row r="10" spans="1:6" s="2" customFormat="1" ht="99.75" thickBot="1">
      <c r="A10" s="40" t="s">
        <v>41</v>
      </c>
      <c r="B10" s="56">
        <v>3</v>
      </c>
      <c r="C10" s="41">
        <f>65.26+294.339</f>
        <v>359.599</v>
      </c>
      <c r="D10" s="102">
        <v>0</v>
      </c>
      <c r="E10" s="63">
        <v>13</v>
      </c>
      <c r="F10" s="103" t="s">
        <v>83</v>
      </c>
    </row>
    <row r="11" ht="15">
      <c r="C11" s="30"/>
    </row>
    <row r="12" ht="15">
      <c r="A12" s="12"/>
    </row>
  </sheetData>
  <hyperlinks>
    <hyperlink ref="F1" location="NAVIGACE!A1" display="ZPĚT NA NAVIGACI"/>
  </hyperlinks>
  <printOptions/>
  <pageMargins left="0.1968503937007874" right="0.1968503937007874" top="0.15748031496062992" bottom="0" header="0.31496062992125984" footer="0.31496062992125984"/>
  <pageSetup fitToHeight="0" fitToWidth="1" horizontalDpi="600" verticalDpi="600" orientation="landscape" paperSize="9" r:id="rId1"/>
  <colBreaks count="2" manualBreakCount="2">
    <brk id="2" max="16383" man="1"/>
    <brk id="10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H40"/>
  <sheetViews>
    <sheetView workbookViewId="0" topLeftCell="A1">
      <selection activeCell="F1" sqref="F1"/>
    </sheetView>
  </sheetViews>
  <sheetFormatPr defaultColWidth="9.140625" defaultRowHeight="15"/>
  <cols>
    <col min="1" max="1" width="34.421875" style="1" customWidth="1"/>
    <col min="2" max="2" width="15.57421875" style="1" customWidth="1"/>
    <col min="3" max="3" width="19.7109375" style="1" customWidth="1"/>
    <col min="4" max="4" width="17.28125" style="11" customWidth="1"/>
    <col min="5" max="5" width="15.57421875" style="1" customWidth="1"/>
    <col min="6" max="6" width="68.8515625" style="109" customWidth="1"/>
    <col min="7" max="16384" width="9.140625" style="1" customWidth="1"/>
  </cols>
  <sheetData>
    <row r="1" spans="1:6" ht="23.25" customHeight="1">
      <c r="A1" s="73" t="s">
        <v>9</v>
      </c>
      <c r="B1" s="34"/>
      <c r="C1" s="34"/>
      <c r="D1" s="33"/>
      <c r="E1" s="34"/>
      <c r="F1" s="104" t="s">
        <v>10</v>
      </c>
    </row>
    <row r="2" spans="1:6" ht="22.9" customHeight="1" thickBot="1">
      <c r="A2" s="31"/>
      <c r="B2" s="31"/>
      <c r="C2" s="31"/>
      <c r="D2" s="65"/>
      <c r="E2" s="31"/>
      <c r="F2" s="105"/>
    </row>
    <row r="3" spans="1:6" s="2" customFormat="1" ht="86.25" thickBot="1">
      <c r="A3" s="36" t="s">
        <v>6</v>
      </c>
      <c r="B3" s="36" t="s">
        <v>5</v>
      </c>
      <c r="C3" s="36" t="s">
        <v>12</v>
      </c>
      <c r="D3" s="36" t="s">
        <v>86</v>
      </c>
      <c r="E3" s="36" t="s">
        <v>14</v>
      </c>
      <c r="F3" s="36" t="s">
        <v>4</v>
      </c>
    </row>
    <row r="4" spans="1:6" ht="283.5">
      <c r="A4" s="44" t="s">
        <v>16</v>
      </c>
      <c r="B4" s="51">
        <f>33+35</f>
        <v>68</v>
      </c>
      <c r="C4" s="64">
        <f>4225412.87937+936925.43268</f>
        <v>5162338.31205</v>
      </c>
      <c r="D4" s="64">
        <v>30</v>
      </c>
      <c r="E4" s="64">
        <f>12703.97384+3402.81756</f>
        <v>16106.7914</v>
      </c>
      <c r="F4" s="66" t="s">
        <v>76</v>
      </c>
    </row>
    <row r="5" spans="1:6" ht="33">
      <c r="A5" s="37" t="s">
        <v>28</v>
      </c>
      <c r="B5" s="51">
        <f>20+6</f>
        <v>26</v>
      </c>
      <c r="C5" s="67">
        <f>184595.59736+29690.825</f>
        <v>214286.42236000003</v>
      </c>
      <c r="D5" s="67">
        <v>0</v>
      </c>
      <c r="E5" s="67">
        <v>0</v>
      </c>
      <c r="F5" s="100" t="s">
        <v>17</v>
      </c>
    </row>
    <row r="6" spans="1:6" ht="49.5">
      <c r="A6" s="37" t="s">
        <v>55</v>
      </c>
      <c r="B6" s="51">
        <f>12+2</f>
        <v>14</v>
      </c>
      <c r="C6" s="68">
        <f>3322.585+257.06</f>
        <v>3579.645</v>
      </c>
      <c r="D6" s="68">
        <v>0</v>
      </c>
      <c r="E6" s="68">
        <v>0</v>
      </c>
      <c r="F6" s="100" t="s">
        <v>17</v>
      </c>
    </row>
    <row r="7" spans="1:6" ht="49.5">
      <c r="A7" s="37" t="s">
        <v>56</v>
      </c>
      <c r="B7" s="51">
        <v>2</v>
      </c>
      <c r="C7" s="68">
        <v>139.34</v>
      </c>
      <c r="D7" s="68">
        <v>0</v>
      </c>
      <c r="E7" s="68">
        <v>0</v>
      </c>
      <c r="F7" s="100" t="s">
        <v>17</v>
      </c>
    </row>
    <row r="8" spans="1:6" ht="49.5">
      <c r="A8" s="37" t="s">
        <v>61</v>
      </c>
      <c r="B8" s="51">
        <v>3</v>
      </c>
      <c r="C8" s="68">
        <f>371.56+63.06</f>
        <v>434.62</v>
      </c>
      <c r="D8" s="68">
        <v>0</v>
      </c>
      <c r="E8" s="68">
        <v>0</v>
      </c>
      <c r="F8" s="100" t="s">
        <v>17</v>
      </c>
    </row>
    <row r="9" spans="1:6" ht="49.5">
      <c r="A9" s="37" t="s">
        <v>60</v>
      </c>
      <c r="B9" s="51">
        <v>1</v>
      </c>
      <c r="C9" s="68">
        <v>1775.801</v>
      </c>
      <c r="D9" s="68">
        <v>0</v>
      </c>
      <c r="E9" s="68">
        <v>0</v>
      </c>
      <c r="F9" s="100" t="s">
        <v>17</v>
      </c>
    </row>
    <row r="10" spans="1:6" ht="82.5">
      <c r="A10" s="37" t="s">
        <v>74</v>
      </c>
      <c r="B10" s="51">
        <v>3</v>
      </c>
      <c r="C10" s="68">
        <v>72.707</v>
      </c>
      <c r="D10" s="68">
        <v>0</v>
      </c>
      <c r="E10" s="68">
        <v>0</v>
      </c>
      <c r="F10" s="100" t="s">
        <v>17</v>
      </c>
    </row>
    <row r="11" spans="1:6" ht="33">
      <c r="A11" s="37" t="s">
        <v>57</v>
      </c>
      <c r="B11" s="51">
        <v>1</v>
      </c>
      <c r="C11" s="68">
        <v>104.7209</v>
      </c>
      <c r="D11" s="68">
        <v>0</v>
      </c>
      <c r="E11" s="68">
        <v>0</v>
      </c>
      <c r="F11" s="100" t="s">
        <v>17</v>
      </c>
    </row>
    <row r="12" spans="1:6" ht="33">
      <c r="A12" s="37" t="s">
        <v>58</v>
      </c>
      <c r="B12" s="51">
        <v>2</v>
      </c>
      <c r="C12" s="68">
        <v>544.674</v>
      </c>
      <c r="D12" s="68">
        <v>0</v>
      </c>
      <c r="E12" s="68">
        <v>0</v>
      </c>
      <c r="F12" s="100" t="s">
        <v>17</v>
      </c>
    </row>
    <row r="13" spans="1:6" ht="33">
      <c r="A13" s="37" t="s">
        <v>59</v>
      </c>
      <c r="B13" s="51">
        <v>3</v>
      </c>
      <c r="C13" s="68">
        <v>1339.15147</v>
      </c>
      <c r="D13" s="68">
        <v>0</v>
      </c>
      <c r="E13" s="68">
        <v>0</v>
      </c>
      <c r="F13" s="100" t="s">
        <v>17</v>
      </c>
    </row>
    <row r="14" spans="1:6" ht="49.5">
      <c r="A14" s="37" t="s">
        <v>67</v>
      </c>
      <c r="B14" s="51">
        <v>1</v>
      </c>
      <c r="C14" s="68">
        <v>40</v>
      </c>
      <c r="D14" s="68">
        <v>0</v>
      </c>
      <c r="E14" s="68">
        <v>0</v>
      </c>
      <c r="F14" s="100" t="s">
        <v>17</v>
      </c>
    </row>
    <row r="15" spans="1:6" ht="49.5">
      <c r="A15" s="37" t="s">
        <v>68</v>
      </c>
      <c r="B15" s="51">
        <v>2</v>
      </c>
      <c r="C15" s="68">
        <v>150</v>
      </c>
      <c r="D15" s="68">
        <v>0</v>
      </c>
      <c r="E15" s="68">
        <v>0</v>
      </c>
      <c r="F15" s="100" t="s">
        <v>17</v>
      </c>
    </row>
    <row r="16" spans="1:6" ht="49.5">
      <c r="A16" s="37" t="s">
        <v>62</v>
      </c>
      <c r="B16" s="51">
        <v>4</v>
      </c>
      <c r="C16" s="68">
        <v>66240.39652</v>
      </c>
      <c r="D16" s="68">
        <v>0</v>
      </c>
      <c r="E16" s="68">
        <v>1792.5355</v>
      </c>
      <c r="F16" s="101" t="s">
        <v>70</v>
      </c>
    </row>
    <row r="17" spans="1:6" ht="99">
      <c r="A17" s="37" t="s">
        <v>63</v>
      </c>
      <c r="B17" s="51">
        <v>4</v>
      </c>
      <c r="C17" s="68">
        <v>4917.32601</v>
      </c>
      <c r="D17" s="68">
        <v>0</v>
      </c>
      <c r="E17" s="68">
        <v>0.70134</v>
      </c>
      <c r="F17" s="100" t="s">
        <v>71</v>
      </c>
    </row>
    <row r="18" spans="1:6" ht="33">
      <c r="A18" s="37" t="s">
        <v>66</v>
      </c>
      <c r="B18" s="51">
        <v>5</v>
      </c>
      <c r="C18" s="64">
        <v>504.421</v>
      </c>
      <c r="D18" s="64">
        <v>0</v>
      </c>
      <c r="E18" s="64">
        <v>0</v>
      </c>
      <c r="F18" s="96" t="s">
        <v>17</v>
      </c>
    </row>
    <row r="19" spans="1:6" ht="99">
      <c r="A19" s="37" t="s">
        <v>33</v>
      </c>
      <c r="B19" s="51">
        <v>6</v>
      </c>
      <c r="C19" s="69">
        <v>6074.7907</v>
      </c>
      <c r="D19" s="69">
        <v>0</v>
      </c>
      <c r="E19" s="69">
        <v>158.52645</v>
      </c>
      <c r="F19" s="96" t="s">
        <v>71</v>
      </c>
    </row>
    <row r="20" spans="1:6" ht="82.5">
      <c r="A20" s="37" t="s">
        <v>34</v>
      </c>
      <c r="B20" s="51">
        <v>1</v>
      </c>
      <c r="C20" s="69">
        <v>215.5</v>
      </c>
      <c r="D20" s="69">
        <v>0</v>
      </c>
      <c r="E20" s="69">
        <v>0</v>
      </c>
      <c r="F20" s="96" t="s">
        <v>17</v>
      </c>
    </row>
    <row r="21" spans="1:6" ht="66">
      <c r="A21" s="37" t="s">
        <v>52</v>
      </c>
      <c r="B21" s="51">
        <v>2</v>
      </c>
      <c r="C21" s="64">
        <f>5326.28+12854.52</f>
        <v>18180.8</v>
      </c>
      <c r="D21" s="64">
        <v>0</v>
      </c>
      <c r="E21" s="64">
        <v>36.4467</v>
      </c>
      <c r="F21" s="97" t="s">
        <v>72</v>
      </c>
    </row>
    <row r="22" spans="1:6" ht="33">
      <c r="A22" s="37" t="s">
        <v>53</v>
      </c>
      <c r="B22" s="51">
        <v>1</v>
      </c>
      <c r="C22" s="64">
        <v>40</v>
      </c>
      <c r="D22" s="64">
        <v>0</v>
      </c>
      <c r="E22" s="64">
        <v>0</v>
      </c>
      <c r="F22" s="96" t="s">
        <v>17</v>
      </c>
    </row>
    <row r="23" spans="1:6" ht="66">
      <c r="A23" s="37" t="s">
        <v>64</v>
      </c>
      <c r="B23" s="51">
        <v>2</v>
      </c>
      <c r="C23" s="64">
        <v>2612.5</v>
      </c>
      <c r="D23" s="64">
        <v>0</v>
      </c>
      <c r="E23" s="64">
        <v>0</v>
      </c>
      <c r="F23" s="96" t="s">
        <v>17</v>
      </c>
    </row>
    <row r="24" spans="1:6" ht="49.5">
      <c r="A24" s="37" t="s">
        <v>30</v>
      </c>
      <c r="B24" s="51">
        <v>1</v>
      </c>
      <c r="C24" s="64">
        <v>10</v>
      </c>
      <c r="D24" s="64">
        <v>0</v>
      </c>
      <c r="E24" s="64">
        <v>0</v>
      </c>
      <c r="F24" s="96" t="s">
        <v>17</v>
      </c>
    </row>
    <row r="25" spans="1:6" ht="33">
      <c r="A25" s="37" t="s">
        <v>69</v>
      </c>
      <c r="B25" s="51">
        <v>1</v>
      </c>
      <c r="C25" s="64">
        <v>564</v>
      </c>
      <c r="D25" s="64">
        <v>0</v>
      </c>
      <c r="E25" s="64">
        <v>0</v>
      </c>
      <c r="F25" s="96" t="s">
        <v>17</v>
      </c>
    </row>
    <row r="26" spans="1:6" ht="33">
      <c r="A26" s="37" t="s">
        <v>65</v>
      </c>
      <c r="B26" s="51">
        <v>1</v>
      </c>
      <c r="C26" s="64">
        <v>100</v>
      </c>
      <c r="D26" s="64">
        <v>0</v>
      </c>
      <c r="E26" s="64">
        <v>0</v>
      </c>
      <c r="F26" s="96" t="s">
        <v>17</v>
      </c>
    </row>
    <row r="27" spans="1:8" ht="82.5">
      <c r="A27" s="37" t="s">
        <v>54</v>
      </c>
      <c r="B27" s="51">
        <v>2</v>
      </c>
      <c r="C27" s="64">
        <v>2538.51608</v>
      </c>
      <c r="D27" s="64">
        <v>5.632</v>
      </c>
      <c r="E27" s="64">
        <v>0</v>
      </c>
      <c r="F27" s="96" t="s">
        <v>84</v>
      </c>
      <c r="H27" s="21"/>
    </row>
    <row r="28" spans="1:6" ht="66">
      <c r="A28" s="37" t="s">
        <v>25</v>
      </c>
      <c r="B28" s="51">
        <v>15</v>
      </c>
      <c r="C28" s="64">
        <v>3942.6</v>
      </c>
      <c r="D28" s="64">
        <v>0</v>
      </c>
      <c r="E28" s="64">
        <v>0</v>
      </c>
      <c r="F28" s="97" t="s">
        <v>17</v>
      </c>
    </row>
    <row r="29" spans="1:6" ht="83.25" thickBot="1">
      <c r="A29" s="40" t="s">
        <v>73</v>
      </c>
      <c r="B29" s="56">
        <v>1</v>
      </c>
      <c r="C29" s="82">
        <v>4439.2135</v>
      </c>
      <c r="D29" s="82">
        <v>4439.2135</v>
      </c>
      <c r="E29" s="82">
        <v>0</v>
      </c>
      <c r="F29" s="98" t="s">
        <v>75</v>
      </c>
    </row>
    <row r="30" spans="1:6" ht="15">
      <c r="A30" s="13"/>
      <c r="B30" s="13"/>
      <c r="C30" s="23"/>
      <c r="D30" s="23"/>
      <c r="E30" s="23"/>
      <c r="F30" s="106"/>
    </row>
    <row r="31" spans="1:6" ht="15">
      <c r="A31" s="15"/>
      <c r="B31" s="19"/>
      <c r="C31" s="15"/>
      <c r="D31" s="16"/>
      <c r="E31" s="15"/>
      <c r="F31" s="107"/>
    </row>
    <row r="32" spans="1:6" ht="15">
      <c r="A32" s="17"/>
      <c r="B32" s="20"/>
      <c r="C32" s="26"/>
      <c r="D32" s="26"/>
      <c r="E32" s="26"/>
      <c r="F32" s="108"/>
    </row>
    <row r="33" spans="1:6" ht="15">
      <c r="A33" s="18"/>
      <c r="B33" s="18"/>
      <c r="C33" s="27"/>
      <c r="D33" s="26"/>
      <c r="E33" s="27"/>
      <c r="F33" s="107"/>
    </row>
    <row r="34" spans="1:6" ht="15">
      <c r="A34" s="18"/>
      <c r="B34" s="18"/>
      <c r="C34" s="27"/>
      <c r="D34" s="27"/>
      <c r="E34" s="27"/>
      <c r="F34" s="107"/>
    </row>
    <row r="35" spans="1:6" ht="15">
      <c r="A35" s="13"/>
      <c r="B35" s="13"/>
      <c r="C35" s="24"/>
      <c r="D35" s="25"/>
      <c r="E35" s="24"/>
      <c r="F35" s="106"/>
    </row>
    <row r="36" spans="1:6" ht="15">
      <c r="A36" s="13"/>
      <c r="B36" s="13"/>
      <c r="C36" s="13"/>
      <c r="D36" s="14"/>
      <c r="E36" s="13"/>
      <c r="F36" s="106"/>
    </row>
    <row r="37" spans="1:6" ht="15">
      <c r="A37" s="13"/>
      <c r="B37" s="13"/>
      <c r="C37" s="13"/>
      <c r="D37" s="14"/>
      <c r="E37" s="13"/>
      <c r="F37" s="106"/>
    </row>
    <row r="38" spans="1:6" ht="15">
      <c r="A38" s="13"/>
      <c r="B38" s="13"/>
      <c r="C38" s="13"/>
      <c r="D38" s="14"/>
      <c r="E38" s="13"/>
      <c r="F38" s="106"/>
    </row>
    <row r="39" spans="1:6" ht="15">
      <c r="A39" s="13"/>
      <c r="B39" s="13"/>
      <c r="C39" s="13"/>
      <c r="D39" s="14"/>
      <c r="E39" s="13"/>
      <c r="F39" s="106"/>
    </row>
    <row r="40" spans="1:6" ht="15">
      <c r="A40" s="13"/>
      <c r="B40" s="13"/>
      <c r="C40" s="13"/>
      <c r="D40" s="14"/>
      <c r="E40" s="13"/>
      <c r="F40" s="106"/>
    </row>
  </sheetData>
  <hyperlinks>
    <hyperlink ref="F1" location="NAVIGACE!A1" display="ZPĚT NA NAVIGACI"/>
  </hyperlinks>
  <printOptions/>
  <pageMargins left="0.1968503937007874" right="0.1968503937007874" top="0.15748031496062992" bottom="0" header="0.31496062992125984" footer="0.31496062992125984"/>
  <pageSetup fitToHeight="0" fitToWidth="1" horizontalDpi="600" verticalDpi="600" orientation="landscape" paperSize="9" scale="87" r:id="rId1"/>
  <colBreaks count="2" manualBreakCount="2">
    <brk id="2" max="16383" man="1"/>
    <brk id="10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F8"/>
  <sheetViews>
    <sheetView workbookViewId="0" topLeftCell="A1">
      <selection activeCell="A4" sqref="A4:F8"/>
    </sheetView>
  </sheetViews>
  <sheetFormatPr defaultColWidth="9.140625" defaultRowHeight="15"/>
  <cols>
    <col min="1" max="1" width="32.8515625" style="1" customWidth="1"/>
    <col min="2" max="2" width="15.57421875" style="1" customWidth="1"/>
    <col min="3" max="3" width="18.7109375" style="1" customWidth="1"/>
    <col min="4" max="4" width="15.7109375" style="1" customWidth="1"/>
    <col min="5" max="5" width="15.57421875" style="1" customWidth="1"/>
    <col min="6" max="6" width="45.28125" style="1" customWidth="1"/>
    <col min="7" max="16384" width="9.140625" style="1" customWidth="1"/>
  </cols>
  <sheetData>
    <row r="1" spans="1:6" ht="22.9" customHeight="1">
      <c r="A1" s="74" t="s">
        <v>22</v>
      </c>
      <c r="B1" s="42"/>
      <c r="C1" s="42"/>
      <c r="D1" s="42"/>
      <c r="E1" s="42"/>
      <c r="F1" s="43" t="s">
        <v>10</v>
      </c>
    </row>
    <row r="2" spans="1:6" ht="22.9" customHeight="1" thickBot="1">
      <c r="A2" s="31"/>
      <c r="B2" s="31"/>
      <c r="C2" s="31"/>
      <c r="D2" s="31"/>
      <c r="E2" s="31"/>
      <c r="F2" s="31"/>
    </row>
    <row r="3" spans="1:6" s="2" customFormat="1" ht="86.25" thickBot="1">
      <c r="A3" s="36" t="s">
        <v>6</v>
      </c>
      <c r="B3" s="36" t="s">
        <v>5</v>
      </c>
      <c r="C3" s="36" t="s">
        <v>12</v>
      </c>
      <c r="D3" s="36" t="s">
        <v>86</v>
      </c>
      <c r="E3" s="36" t="s">
        <v>14</v>
      </c>
      <c r="F3" s="36" t="s">
        <v>4</v>
      </c>
    </row>
    <row r="4" spans="1:6" ht="165">
      <c r="A4" s="44" t="s">
        <v>33</v>
      </c>
      <c r="B4" s="45">
        <v>5</v>
      </c>
      <c r="C4" s="46">
        <f>2308.3246+3151.23865</f>
        <v>5459.563249999999</v>
      </c>
      <c r="D4" s="46">
        <v>0</v>
      </c>
      <c r="E4" s="46">
        <v>638.7</v>
      </c>
      <c r="F4" s="112" t="s">
        <v>85</v>
      </c>
    </row>
    <row r="5" spans="1:6" ht="82.5">
      <c r="A5" s="37" t="s">
        <v>34</v>
      </c>
      <c r="B5" s="48">
        <v>1</v>
      </c>
      <c r="C5" s="49">
        <v>137</v>
      </c>
      <c r="D5" s="49">
        <v>0</v>
      </c>
      <c r="E5" s="49">
        <v>0</v>
      </c>
      <c r="F5" s="50" t="s">
        <v>17</v>
      </c>
    </row>
    <row r="6" spans="1:6" ht="49.5">
      <c r="A6" s="37" t="s">
        <v>35</v>
      </c>
      <c r="B6" s="48">
        <v>1</v>
      </c>
      <c r="C6" s="49">
        <v>1300</v>
      </c>
      <c r="D6" s="49">
        <v>0</v>
      </c>
      <c r="E6" s="49">
        <v>0</v>
      </c>
      <c r="F6" s="50" t="s">
        <v>17</v>
      </c>
    </row>
    <row r="7" spans="1:6" ht="99">
      <c r="A7" s="38" t="s">
        <v>37</v>
      </c>
      <c r="B7" s="87">
        <v>1</v>
      </c>
      <c r="C7" s="54">
        <v>1908.9</v>
      </c>
      <c r="D7" s="54">
        <v>0</v>
      </c>
      <c r="E7" s="54">
        <v>0</v>
      </c>
      <c r="F7" s="88" t="s">
        <v>17</v>
      </c>
    </row>
    <row r="8" spans="1:6" ht="36.75" customHeight="1" thickBot="1">
      <c r="A8" s="40" t="s">
        <v>36</v>
      </c>
      <c r="B8" s="77">
        <v>1</v>
      </c>
      <c r="C8" s="78">
        <v>796.28453</v>
      </c>
      <c r="D8" s="78">
        <v>0</v>
      </c>
      <c r="E8" s="78">
        <v>0</v>
      </c>
      <c r="F8" s="79" t="s">
        <v>17</v>
      </c>
    </row>
  </sheetData>
  <hyperlinks>
    <hyperlink ref="B1:F1" r:id="rId1" display="ZPĚT"/>
    <hyperlink ref="F1" location="NAVIGACE!A1" display="ZPĚT NA NAVIGACI"/>
  </hyperlinks>
  <printOptions/>
  <pageMargins left="0.7" right="0.7" top="0.787401575" bottom="0.787401575" header="0.3" footer="0.3"/>
  <pageSetup fitToHeight="1" fitToWidth="1" horizontalDpi="600" verticalDpi="600" orientation="landscape" paperSize="9" scale="9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F4"/>
  <sheetViews>
    <sheetView workbookViewId="0" topLeftCell="A1">
      <selection activeCell="A2" sqref="A2"/>
    </sheetView>
  </sheetViews>
  <sheetFormatPr defaultColWidth="9.140625" defaultRowHeight="15"/>
  <cols>
    <col min="1" max="1" width="32.8515625" style="1" customWidth="1"/>
    <col min="2" max="2" width="15.57421875" style="1" customWidth="1"/>
    <col min="3" max="3" width="18.7109375" style="1" customWidth="1"/>
    <col min="4" max="4" width="15.7109375" style="1" customWidth="1"/>
    <col min="5" max="5" width="15.57421875" style="1" customWidth="1"/>
    <col min="6" max="6" width="37.8515625" style="1" customWidth="1"/>
    <col min="7" max="16384" width="9.140625" style="1" customWidth="1"/>
  </cols>
  <sheetData>
    <row r="1" spans="1:6" ht="22.9" customHeight="1">
      <c r="A1" s="74" t="s">
        <v>27</v>
      </c>
      <c r="B1" s="42"/>
      <c r="C1" s="42"/>
      <c r="D1" s="42"/>
      <c r="E1" s="42"/>
      <c r="F1" s="43" t="s">
        <v>10</v>
      </c>
    </row>
    <row r="2" spans="1:6" ht="22.9" customHeight="1" thickBot="1">
      <c r="A2" s="31"/>
      <c r="B2" s="31"/>
      <c r="C2" s="31"/>
      <c r="D2" s="31"/>
      <c r="E2" s="31"/>
      <c r="F2" s="31"/>
    </row>
    <row r="3" spans="1:6" s="2" customFormat="1" ht="86.25" thickBot="1">
      <c r="A3" s="36" t="s">
        <v>6</v>
      </c>
      <c r="B3" s="36" t="s">
        <v>5</v>
      </c>
      <c r="C3" s="36" t="s">
        <v>12</v>
      </c>
      <c r="D3" s="36" t="s">
        <v>86</v>
      </c>
      <c r="E3" s="36" t="s">
        <v>14</v>
      </c>
      <c r="F3" s="36" t="s">
        <v>4</v>
      </c>
    </row>
    <row r="4" spans="1:6" ht="33.75" thickBot="1">
      <c r="A4" s="83" t="s">
        <v>32</v>
      </c>
      <c r="B4" s="84">
        <v>1</v>
      </c>
      <c r="C4" s="85">
        <v>48.9202</v>
      </c>
      <c r="D4" s="85">
        <v>0</v>
      </c>
      <c r="E4" s="85">
        <v>0</v>
      </c>
      <c r="F4" s="86" t="s">
        <v>17</v>
      </c>
    </row>
  </sheetData>
  <hyperlinks>
    <hyperlink ref="B1:F1" r:id="rId1" display="ZPĚT"/>
    <hyperlink ref="F1" location="NAVIGACE!A1" display="ZPĚT NA NAVIGACI"/>
  </hyperlinks>
  <printOptions/>
  <pageMargins left="0.7" right="0.7" top="0.787401575" bottom="0.787401575" header="0.3" footer="0.3"/>
  <pageSetup fitToHeight="1" fitToWidth="1" horizontalDpi="600" verticalDpi="600" orientation="landscape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Johnová Iva</dc:creator>
  <cp:keywords/>
  <dc:description/>
  <cp:lastModifiedBy>Vokáč Petr</cp:lastModifiedBy>
  <cp:lastPrinted>2024-02-06T12:59:06Z</cp:lastPrinted>
  <dcterms:created xsi:type="dcterms:W3CDTF">2015-03-02T09:20:06Z</dcterms:created>
  <dcterms:modified xsi:type="dcterms:W3CDTF">2024-02-09T07:11:03Z</dcterms:modified>
  <cp:category/>
  <cp:version/>
  <cp:contentType/>
  <cp:contentStatus/>
</cp:coreProperties>
</file>